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Credit Policy\Calculators\"/>
    </mc:Choice>
  </mc:AlternateContent>
  <xr:revisionPtr revIDLastSave="0" documentId="8_{11E4F7D9-3C30-4B63-AB65-F5170DF47989}" xr6:coauthVersionLast="47" xr6:coauthVersionMax="47" xr10:uidLastSave="{00000000-0000-0000-0000-000000000000}"/>
  <bookViews>
    <workbookView xWindow="22932" yWindow="-108" windowWidth="23256" windowHeight="12576" tabRatio="596" xr2:uid="{5DE8D86B-93B3-4F66-A039-B2EEFA533B96}"/>
  </bookViews>
  <sheets>
    <sheet name="Asset Utilization Calculator" sheetId="3" r:id="rId1"/>
    <sheet name="Input Additional Assets Here" sheetId="4" r:id="rId2"/>
    <sheet name="formulas" sheetId="2" state="hidden" r:id="rId3"/>
  </sheets>
  <externalReferences>
    <externalReference r:id="rId4"/>
  </externalReferences>
  <definedNames>
    <definedName name="asset">formulas!$A$2:$B$4</definedName>
    <definedName name="asset2">formulas!$A$2:$B$5</definedName>
    <definedName name="datavalidationlist">formulas!$A$2:$A$4</definedName>
    <definedName name="_xlnm.Print_Area" localSheetId="0">'Asset Utilization Calculator'!$A$1:$F$53</definedName>
    <definedName name="xlValidateLIst">formulas!$A$2:$A$4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F6" i="3"/>
  <c r="F9" i="3" l="1"/>
  <c r="F74" i="4" l="1"/>
  <c r="F71" i="4"/>
  <c r="F69" i="4"/>
  <c r="D73" i="4" s="1"/>
  <c r="F68" i="4"/>
  <c r="F63" i="4"/>
  <c r="F60" i="4"/>
  <c r="F58" i="4"/>
  <c r="D62" i="4" s="1"/>
  <c r="F57" i="4"/>
  <c r="F52" i="4"/>
  <c r="F49" i="4"/>
  <c r="F47" i="4"/>
  <c r="D51" i="4" s="1"/>
  <c r="F46" i="4"/>
  <c r="F41" i="4"/>
  <c r="F38" i="4"/>
  <c r="F36" i="4"/>
  <c r="D40" i="4" s="1"/>
  <c r="F35" i="4"/>
  <c r="F30" i="4"/>
  <c r="F27" i="4"/>
  <c r="F25" i="4"/>
  <c r="D29" i="4" s="1"/>
  <c r="F24" i="4"/>
  <c r="F19" i="4"/>
  <c r="F16" i="4"/>
  <c r="F14" i="4"/>
  <c r="D18" i="4" s="1"/>
  <c r="F13" i="4"/>
  <c r="F8" i="4"/>
  <c r="F5" i="4"/>
  <c r="F3" i="4"/>
  <c r="D7" i="4" s="1"/>
  <c r="F2" i="4"/>
  <c r="F41" i="3"/>
  <c r="F38" i="3"/>
  <c r="F36" i="3"/>
  <c r="D40" i="3" s="1"/>
  <c r="F35" i="3"/>
  <c r="F30" i="3"/>
  <c r="F31" i="3" s="1"/>
  <c r="F27" i="3"/>
  <c r="F25" i="3"/>
  <c r="D29" i="3" s="1"/>
  <c r="F24" i="3"/>
  <c r="F31" i="4" l="1"/>
  <c r="F53" i="4"/>
  <c r="F64" i="4"/>
  <c r="F20" i="4"/>
  <c r="F42" i="4"/>
  <c r="F9" i="4"/>
  <c r="F75" i="4"/>
  <c r="F42" i="3"/>
  <c r="F19" i="3"/>
  <c r="F16" i="3"/>
  <c r="F14" i="3"/>
  <c r="D18" i="3" s="1"/>
  <c r="F13" i="3"/>
  <c r="F20" i="3" l="1"/>
  <c r="F5" i="3" s="1"/>
  <c r="F7" i="3" l="1"/>
  <c r="F8" i="3"/>
  <c r="B20" i="2"/>
  <c r="B26" i="2"/>
  <c r="F10" i="3" l="1"/>
</calcChain>
</file>

<file path=xl/sharedStrings.xml><?xml version="1.0" encoding="utf-8"?>
<sst xmlns="http://schemas.openxmlformats.org/spreadsheetml/2006/main" count="185" uniqueCount="55">
  <si>
    <r>
      <t xml:space="preserve"> Asset Qualifier Worksheet</t>
    </r>
    <r>
      <rPr>
        <sz val="20"/>
        <rFont val="Lato"/>
        <family val="2"/>
      </rPr>
      <t xml:space="preserve"> (</t>
    </r>
    <r>
      <rPr>
        <u/>
        <sz val="20"/>
        <rFont val="Lato"/>
        <family val="2"/>
      </rPr>
      <t>Arc Access Only</t>
    </r>
    <r>
      <rPr>
        <sz val="20"/>
        <rFont val="Lato"/>
        <family val="2"/>
      </rPr>
      <t>)</t>
    </r>
  </si>
  <si>
    <t>Loan Number:</t>
  </si>
  <si>
    <t>Income Calculation</t>
  </si>
  <si>
    <t>Borrower Name:</t>
  </si>
  <si>
    <t>TOTAL of Eligible Qualifying Assets:</t>
  </si>
  <si>
    <t>Option 1 vs Option 2:</t>
  </si>
  <si>
    <t>Option 1</t>
  </si>
  <si>
    <t>Loan Amount:</t>
  </si>
  <si>
    <t>Residual Income:</t>
  </si>
  <si>
    <t>Monthly Obligations (Subject PITIA and all debt):</t>
  </si>
  <si>
    <t>Are the Post Closing Assets sufficient?</t>
  </si>
  <si>
    <t>Calculator Completed by:</t>
  </si>
  <si>
    <t>Is the Residual Income sufficient and does the borrower qualify?</t>
  </si>
  <si>
    <t>Does the borrower qualify?</t>
  </si>
  <si>
    <t>Account #1:</t>
  </si>
  <si>
    <t>Type of Account:</t>
  </si>
  <si>
    <t>Ending Balance:</t>
  </si>
  <si>
    <t>Bank/Financial Institution:</t>
  </si>
  <si>
    <t>Variance between Most Recent Statement &amp; Prior Month's Balance:</t>
  </si>
  <si>
    <t>Account Number:</t>
  </si>
  <si>
    <t>Total Down Payment, Closing Costs, Prepaids, and Reserves (if coming from this account):</t>
  </si>
  <si>
    <t>Statements</t>
  </si>
  <si>
    <t>Ending Account Balance</t>
  </si>
  <si>
    <t>Most recent ending balance, after deducting DP, CC, PP, and Reserves:</t>
  </si>
  <si>
    <t>Month 1 Statement (Most Recent Statement)</t>
  </si>
  <si>
    <t>Explanation for the Eligible Asset Balance for inclusion:</t>
  </si>
  <si>
    <t>Month 2 Statement</t>
  </si>
  <si>
    <t>Eligible Percentage of Funds:</t>
  </si>
  <si>
    <t>Total Eligible Qualifying Assets from this Account:</t>
  </si>
  <si>
    <t>Account #2:</t>
  </si>
  <si>
    <t>Account #3:</t>
  </si>
  <si>
    <t>Comments:</t>
  </si>
  <si>
    <t>DISCLAIMER:</t>
  </si>
  <si>
    <t xml:space="preserve">The information provided via this calculator are intended for illustrative purposes for mortgage professionals only; accuracy is not guaranteed.  </t>
  </si>
  <si>
    <t xml:space="preserve">The results provided do not constitute either a pre-qualification or a credit decision.  </t>
  </si>
  <si>
    <t>Qualification for loan programs that are offered by Arc Home requires specific borrower, property and other applicable information to be reviewed by an Arc Home underwriter.</t>
  </si>
  <si>
    <t xml:space="preserve">The calculation results provided are subject to change at the time of Underwriting.  New or updated documentation, and/or loan specifics may require a revised calculation for the purposes of qualifying.  </t>
  </si>
  <si>
    <t>Account #4:</t>
  </si>
  <si>
    <t>Account #5:</t>
  </si>
  <si>
    <t>Account #6:</t>
  </si>
  <si>
    <t>Account #7:</t>
  </si>
  <si>
    <t>Account #8:</t>
  </si>
  <si>
    <t>Account #9:</t>
  </si>
  <si>
    <t>Account #10:</t>
  </si>
  <si>
    <t>Checking/Savings/CD/Money Market</t>
  </si>
  <si>
    <t>Stocks/Bonds/MutualFunds/Retirement Funds if &gt;=59 1/2</t>
  </si>
  <si>
    <t>Retirement Funds if &lt;59 1/2</t>
  </si>
  <si>
    <t>Yes</t>
  </si>
  <si>
    <t>No</t>
  </si>
  <si>
    <t>Arc Elite</t>
  </si>
  <si>
    <t>Arc Access</t>
  </si>
  <si>
    <t>total in account</t>
  </si>
  <si>
    <t>eligible %</t>
  </si>
  <si>
    <t>closing costs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</si>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</sst>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Lato"/>
      <family val="2"/>
    </font>
    <font>
      <sz val="20"/>
      <name val="Lato"/>
      <family val="2"/>
    </font>
    <font>
      <u/>
      <sz val="20"/>
      <name val="Lato"/>
      <family val="2"/>
    </font>
    <font>
      <sz val="11"/>
      <color theme="1"/>
      <name val="Lato"/>
      <family val="2"/>
    </font>
    <font>
      <b/>
      <sz val="16"/>
      <color theme="1"/>
      <name val="Lato"/>
      <family val="2"/>
    </font>
    <font>
      <sz val="16"/>
      <color theme="4"/>
      <name val="Lato"/>
      <family val="2"/>
    </font>
    <font>
      <b/>
      <sz val="16"/>
      <color theme="0"/>
      <name val="Lato"/>
      <family val="2"/>
    </font>
    <font>
      <b/>
      <sz val="16"/>
      <name val="Lato"/>
      <family val="2"/>
    </font>
    <font>
      <sz val="16"/>
      <color theme="1"/>
      <name val="Lato"/>
      <family val="2"/>
    </font>
    <font>
      <b/>
      <sz val="16"/>
      <color theme="4"/>
      <name val="Lato"/>
      <family val="2"/>
    </font>
    <font>
      <b/>
      <u/>
      <sz val="16"/>
      <color theme="1"/>
      <name val="Lato"/>
      <family val="2"/>
    </font>
    <font>
      <sz val="16"/>
      <name val="Lato"/>
      <family val="2"/>
    </font>
    <font>
      <sz val="14"/>
      <color theme="1"/>
      <name val="Lato"/>
      <family val="2"/>
    </font>
    <font>
      <b/>
      <i/>
      <sz val="16"/>
      <color rgb="FF0C598E"/>
      <name val="Lat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C598E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9" fontId="0" fillId="0" borderId="0" xfId="0" applyNumberFormat="1"/>
    <xf numFmtId="9" fontId="2" fillId="0" borderId="0" xfId="0" applyNumberFormat="1" applyFont="1"/>
    <xf numFmtId="0" fontId="2" fillId="0" borderId="0" xfId="0" applyFont="1" applyAlignment="1">
      <alignment horizontal="left"/>
    </xf>
    <xf numFmtId="0" fontId="0" fillId="3" borderId="0" xfId="0" applyFill="1"/>
    <xf numFmtId="0" fontId="6" fillId="3" borderId="0" xfId="0" applyFont="1" applyFill="1"/>
    <xf numFmtId="0" fontId="7" fillId="3" borderId="5" xfId="0" applyFont="1" applyFill="1" applyBorder="1" applyAlignment="1">
      <alignment horizontal="right" vertical="center"/>
    </xf>
    <xf numFmtId="164" fontId="7" fillId="5" borderId="1" xfId="1" applyNumberFormat="1" applyFont="1" applyFill="1" applyBorder="1" applyAlignment="1" applyProtection="1">
      <alignment horizontal="center" vertical="center"/>
    </xf>
    <xf numFmtId="164" fontId="10" fillId="5" borderId="1" xfId="1" applyNumberFormat="1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10" fontId="7" fillId="3" borderId="15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5" fontId="12" fillId="2" borderId="6" xfId="1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5" fontId="10" fillId="3" borderId="6" xfId="1" applyNumberFormat="1" applyFont="1" applyFill="1" applyBorder="1" applyAlignment="1" applyProtection="1">
      <alignment horizontal="center" vertical="center"/>
    </xf>
    <xf numFmtId="0" fontId="14" fillId="3" borderId="1" xfId="0" applyFont="1" applyFill="1" applyBorder="1"/>
    <xf numFmtId="164" fontId="8" fillId="0" borderId="1" xfId="1" applyNumberFormat="1" applyFont="1" applyFill="1" applyBorder="1" applyAlignment="1" applyProtection="1">
      <alignment horizontal="right" vertical="center"/>
      <protection locked="0"/>
    </xf>
    <xf numFmtId="164" fontId="11" fillId="2" borderId="16" xfId="1" applyNumberFormat="1" applyFont="1" applyFill="1" applyBorder="1" applyAlignment="1" applyProtection="1">
      <alignment horizontal="right" vertical="center"/>
    </xf>
    <xf numFmtId="0" fontId="11" fillId="3" borderId="1" xfId="0" applyFont="1" applyFill="1" applyBorder="1"/>
    <xf numFmtId="0" fontId="11" fillId="2" borderId="3" xfId="0" applyFont="1" applyFill="1" applyBorder="1"/>
    <xf numFmtId="164" fontId="8" fillId="2" borderId="3" xfId="1" applyNumberFormat="1" applyFont="1" applyFill="1" applyBorder="1" applyAlignment="1" applyProtection="1">
      <alignment horizontal="right" vertical="center"/>
      <protection locked="0"/>
    </xf>
    <xf numFmtId="164" fontId="11" fillId="2" borderId="0" xfId="1" applyNumberFormat="1" applyFont="1" applyFill="1" applyBorder="1" applyAlignment="1" applyProtection="1">
      <alignment horizontal="right" vertical="center"/>
    </xf>
    <xf numFmtId="9" fontId="7" fillId="3" borderId="6" xfId="2" applyFont="1" applyFill="1" applyBorder="1" applyAlignment="1" applyProtection="1">
      <alignment horizontal="center" vertical="center" wrapText="1"/>
    </xf>
    <xf numFmtId="0" fontId="11" fillId="2" borderId="0" xfId="0" applyFont="1" applyFill="1"/>
    <xf numFmtId="164" fontId="8" fillId="2" borderId="0" xfId="1" applyNumberFormat="1" applyFont="1" applyFill="1" applyBorder="1" applyAlignment="1" applyProtection="1">
      <alignment horizontal="right" vertical="center"/>
      <protection locked="0"/>
    </xf>
    <xf numFmtId="5" fontId="9" fillId="4" borderId="10" xfId="2" applyNumberFormat="1" applyFont="1" applyFill="1" applyBorder="1" applyAlignment="1" applyProtection="1">
      <alignment horizontal="center" vertical="center" wrapText="1"/>
    </xf>
    <xf numFmtId="0" fontId="11" fillId="2" borderId="7" xfId="0" applyFont="1" applyFill="1" applyBorder="1"/>
    <xf numFmtId="0" fontId="11" fillId="2" borderId="8" xfId="0" applyFont="1" applyFill="1" applyBorder="1"/>
    <xf numFmtId="0" fontId="15" fillId="3" borderId="0" xfId="0" applyFont="1" applyFill="1"/>
    <xf numFmtId="164" fontId="9" fillId="6" borderId="1" xfId="1" applyNumberFormat="1" applyFont="1" applyFill="1" applyBorder="1" applyAlignment="1" applyProtection="1">
      <alignment horizontal="center" vertical="center"/>
    </xf>
    <xf numFmtId="164" fontId="9" fillId="6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64" fontId="9" fillId="4" borderId="13" xfId="0" applyNumberFormat="1" applyFont="1" applyFill="1" applyBorder="1" applyAlignment="1">
      <alignment horizontal="center" vertical="center" wrapText="1"/>
    </xf>
    <xf numFmtId="164" fontId="9" fillId="4" borderId="2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 vertical="top"/>
    </xf>
    <xf numFmtId="0" fontId="9" fillId="4" borderId="21" xfId="0" applyFont="1" applyFill="1" applyBorder="1" applyAlignment="1">
      <alignment horizontal="center" vertical="top"/>
    </xf>
    <xf numFmtId="0" fontId="9" fillId="4" borderId="22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164" fontId="7" fillId="3" borderId="18" xfId="0" applyNumberFormat="1" applyFont="1" applyFill="1" applyBorder="1" applyAlignment="1">
      <alignment horizontal="center" vertical="center"/>
    </xf>
    <xf numFmtId="164" fontId="7" fillId="3" borderId="25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left" wrapText="1"/>
    </xf>
    <xf numFmtId="0" fontId="11" fillId="2" borderId="30" xfId="0" applyFont="1" applyFill="1" applyBorder="1" applyAlignment="1">
      <alignment horizontal="left" wrapText="1"/>
    </xf>
    <xf numFmtId="0" fontId="11" fillId="2" borderId="31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2" borderId="8" xfId="0" applyFont="1" applyFill="1" applyBorder="1" applyAlignment="1">
      <alignment horizontal="left" wrapText="1"/>
    </xf>
    <xf numFmtId="0" fontId="12" fillId="0" borderId="5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7" fillId="4" borderId="9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9" fillId="6" borderId="6" xfId="0" applyFont="1" applyFill="1" applyBorder="1" applyAlignment="1">
      <alignment horizontal="center" vertical="center"/>
    </xf>
    <xf numFmtId="165" fontId="8" fillId="0" borderId="4" xfId="0" applyNumberFormat="1" applyFont="1" applyBorder="1" applyAlignment="1" applyProtection="1">
      <alignment horizontal="center" vertical="center"/>
      <protection locked="0"/>
    </xf>
    <xf numFmtId="165" fontId="8" fillId="0" borderId="14" xfId="0" applyNumberFormat="1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50"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14996795556505021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0C598E"/>
      <color rgb="FFE41F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1901638</xdr:colOff>
      <xdr:row>3</xdr:row>
      <xdr:rowOff>3967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06D4E5-D060-4247-9ACC-5C1EFEBCB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1901638" cy="535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Credit%20Policy\Calculators\Asset%20Qualifier%20Calc%20for%20Access%205.1.2023%20%20unprotected%20v2.xlsm" TargetMode="External"/><Relationship Id="rId1" Type="http://schemas.openxmlformats.org/officeDocument/2006/relationships/externalLinkPath" Target="Asset%20Qualifier%20Calc%20for%20Access%205.1.2023%20%20unprotected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et Utilization Calculator"/>
      <sheetName val="Input Additional Assets Here"/>
      <sheetName val="formulas"/>
    </sheetNames>
    <sheetDataSet>
      <sheetData sheetId="0"/>
      <sheetData sheetId="1">
        <row r="4">
          <cell r="F4"/>
        </row>
        <row r="15">
          <cell r="F15"/>
        </row>
        <row r="26">
          <cell r="F26"/>
        </row>
        <row r="37">
          <cell r="F37"/>
        </row>
        <row r="48">
          <cell r="F48"/>
        </row>
        <row r="59">
          <cell r="F59"/>
        </row>
        <row r="70">
          <cell r="F70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0C476-9EFC-4F85-9230-3C721BDC4A6F}">
  <sheetPr>
    <pageSetUpPr fitToPage="1"/>
  </sheetPr>
  <dimension ref="A1:F56"/>
  <sheetViews>
    <sheetView tabSelected="1" zoomScale="80" zoomScaleNormal="80" zoomScalePageLayoutView="70" workbookViewId="0">
      <selection activeCell="B8" sqref="B8:C8"/>
    </sheetView>
  </sheetViews>
  <sheetFormatPr defaultColWidth="9.140625" defaultRowHeight="15"/>
  <cols>
    <col min="1" max="1" width="66.140625" style="4" customWidth="1"/>
    <col min="2" max="2" width="48.140625" style="4" customWidth="1"/>
    <col min="3" max="3" width="6.5703125" style="4" customWidth="1"/>
    <col min="4" max="4" width="37.5703125" style="4" customWidth="1"/>
    <col min="5" max="5" width="79.5703125" style="4" customWidth="1"/>
    <col min="6" max="6" width="61" style="4" customWidth="1"/>
    <col min="7" max="16384" width="9.140625" style="4"/>
  </cols>
  <sheetData>
    <row r="1" spans="1:6" s="5" customFormat="1" ht="14.25">
      <c r="A1" s="67" t="s">
        <v>0</v>
      </c>
      <c r="B1" s="68"/>
      <c r="C1" s="68"/>
      <c r="D1" s="68"/>
      <c r="E1" s="68"/>
      <c r="F1" s="69"/>
    </row>
    <row r="2" spans="1:6" s="5" customFormat="1" ht="14.25">
      <c r="A2" s="70"/>
      <c r="B2" s="71"/>
      <c r="C2" s="71"/>
      <c r="D2" s="71"/>
      <c r="E2" s="71"/>
      <c r="F2" s="72"/>
    </row>
    <row r="3" spans="1:6" s="5" customFormat="1" ht="14.25">
      <c r="A3" s="73"/>
      <c r="B3" s="74"/>
      <c r="C3" s="74"/>
      <c r="D3" s="74"/>
      <c r="E3" s="74"/>
      <c r="F3" s="75"/>
    </row>
    <row r="4" spans="1:6" s="5" customFormat="1" ht="19.5">
      <c r="A4" s="6" t="s">
        <v>1</v>
      </c>
      <c r="B4" s="94"/>
      <c r="C4" s="95"/>
      <c r="D4" s="52" t="s">
        <v>2</v>
      </c>
      <c r="E4" s="52"/>
      <c r="F4" s="96"/>
    </row>
    <row r="5" spans="1:6" s="5" customFormat="1" ht="19.5">
      <c r="A5" s="6" t="s">
        <v>3</v>
      </c>
      <c r="B5" s="94"/>
      <c r="C5" s="95"/>
      <c r="D5" s="76" t="s">
        <v>4</v>
      </c>
      <c r="E5" s="76"/>
      <c r="F5" s="7">
        <f>F20+F31+F42+'Input Additional Assets Here'!F9+'Input Additional Assets Here'!F20+'Input Additional Assets Here'!F31+'Input Additional Assets Here'!F42+'Input Additional Assets Here'!F53+'Input Additional Assets Here'!F64+'Input Additional Assets Here'!F75</f>
        <v>0</v>
      </c>
    </row>
    <row r="6" spans="1:6" s="5" customFormat="1" ht="19.5">
      <c r="A6" s="6" t="s">
        <v>5</v>
      </c>
      <c r="B6" s="94" t="s">
        <v>6</v>
      </c>
      <c r="C6" s="95"/>
      <c r="D6" s="51" t="str">
        <f>IF(B6="Option 1","Assets required to cover loan amount, DP, CC, PP, and 60 months of obligations","Post Closing Assets Required")</f>
        <v>Assets required to cover loan amount, DP, CC, PP, and 60 months of obligations</v>
      </c>
      <c r="E6" s="51"/>
      <c r="F6" s="8">
        <f>IF(B6="Option 1",B7+F15+F26+F37+'[1]Input Additional Assets Here'!F4+'[1]Input Additional Assets Here'!F15+'[1]Input Additional Assets Here'!F26+'[1]Input Additional Assets Here'!F37+'[1]Input Additional Assets Here'!F48+'[1]Input Additional Assets Here'!F59+'[1]Input Additional Assets Here'!F70+(B8*60),((1.25*B7)))</f>
        <v>0</v>
      </c>
    </row>
    <row r="7" spans="1:6" s="5" customFormat="1" ht="19.5">
      <c r="A7" s="6" t="s">
        <v>7</v>
      </c>
      <c r="B7" s="97"/>
      <c r="C7" s="98"/>
      <c r="D7" s="51" t="s">
        <v>8</v>
      </c>
      <c r="E7" s="51"/>
      <c r="F7" s="8">
        <f>(F5/60)-B8</f>
        <v>0</v>
      </c>
    </row>
    <row r="8" spans="1:6" s="5" customFormat="1" ht="39">
      <c r="A8" s="9" t="s">
        <v>9</v>
      </c>
      <c r="B8" s="97"/>
      <c r="C8" s="98"/>
      <c r="D8" s="52" t="s">
        <v>10</v>
      </c>
      <c r="E8" s="52"/>
      <c r="F8" s="37" t="str">
        <f>IF(B7&gt;0,IF(F5&gt;F6,"YES, Post Closing Assets are Sufficient","NO, Insufficient Post Closing Assets"),"")</f>
        <v/>
      </c>
    </row>
    <row r="9" spans="1:6" s="5" customFormat="1" ht="19.5">
      <c r="A9" s="6" t="s">
        <v>11</v>
      </c>
      <c r="B9" s="94"/>
      <c r="C9" s="95"/>
      <c r="D9" s="52" t="s">
        <v>12</v>
      </c>
      <c r="E9" s="52"/>
      <c r="F9" s="38" t="str">
        <f>IF(B7&gt;0,IF(AND(B6="Option 1",F7&gt;=2000),"YES, Residual Income Meets Guideline Requirements",IF(AND(B6="Option 2",B7&gt;2000000,F7&gt;=5500),"YES, Residual Income Meets Guideline Requirements",IF(AND(B6="Option 2",B7&lt;=2000000,F7&gt;=3500),"YES, Residual Income Meets Guideline Requirements","NO, Residual income is not sufficient to meet guideline requirements"))),"")</f>
        <v/>
      </c>
    </row>
    <row r="10" spans="1:6" s="5" customFormat="1" ht="19.5">
      <c r="A10" s="10"/>
      <c r="B10" s="11"/>
      <c r="C10" s="12"/>
      <c r="D10" s="52" t="s">
        <v>13</v>
      </c>
      <c r="E10" s="52"/>
      <c r="F10" s="37" t="str">
        <f>IF(NOT(F9=""),IF(AND(F8="Yes, Post Closing Assets are Sufficient",F9="Yes, Residual income meets guideline requirements"),"YES","NO"),"")</f>
        <v/>
      </c>
    </row>
    <row r="11" spans="1:6" s="5" customFormat="1" ht="19.5">
      <c r="A11" s="53"/>
      <c r="B11" s="54"/>
      <c r="C11" s="54"/>
      <c r="D11" s="55"/>
      <c r="E11" s="55"/>
      <c r="F11" s="56"/>
    </row>
    <row r="12" spans="1:6" s="5" customFormat="1" ht="19.5">
      <c r="A12" s="62" t="s">
        <v>14</v>
      </c>
      <c r="B12" s="63"/>
      <c r="C12" s="63"/>
      <c r="D12" s="63"/>
      <c r="E12" s="63"/>
      <c r="F12" s="64"/>
    </row>
    <row r="13" spans="1:6" s="5" customFormat="1" ht="19.5">
      <c r="A13" s="13" t="s">
        <v>15</v>
      </c>
      <c r="B13" s="14"/>
      <c r="C13" s="15"/>
      <c r="D13" s="65" t="s">
        <v>16</v>
      </c>
      <c r="E13" s="66"/>
      <c r="F13" s="16">
        <f>B17</f>
        <v>0</v>
      </c>
    </row>
    <row r="14" spans="1:6" s="5" customFormat="1" ht="19.5">
      <c r="A14" s="13" t="s">
        <v>17</v>
      </c>
      <c r="B14" s="14"/>
      <c r="C14" s="15"/>
      <c r="D14" s="60" t="s">
        <v>18</v>
      </c>
      <c r="E14" s="61"/>
      <c r="F14" s="17">
        <f>IF(B17&gt;0,((B17-B18)/B18),0)</f>
        <v>0</v>
      </c>
    </row>
    <row r="15" spans="1:6" s="5" customFormat="1" ht="19.5">
      <c r="A15" s="18" t="s">
        <v>19</v>
      </c>
      <c r="B15" s="14"/>
      <c r="C15" s="15"/>
      <c r="D15" s="40" t="s">
        <v>20</v>
      </c>
      <c r="E15" s="46"/>
      <c r="F15" s="19"/>
    </row>
    <row r="16" spans="1:6" s="5" customFormat="1" ht="19.5">
      <c r="A16" s="20" t="s">
        <v>21</v>
      </c>
      <c r="B16" s="21" t="s">
        <v>22</v>
      </c>
      <c r="C16" s="15"/>
      <c r="D16" s="40" t="s">
        <v>23</v>
      </c>
      <c r="E16" s="46"/>
      <c r="F16" s="22">
        <f>B17-F15</f>
        <v>0</v>
      </c>
    </row>
    <row r="17" spans="1:6" s="5" customFormat="1" ht="19.5">
      <c r="A17" s="23" t="s">
        <v>24</v>
      </c>
      <c r="B17" s="24"/>
      <c r="C17" s="25"/>
      <c r="D17" s="40" t="s">
        <v>25</v>
      </c>
      <c r="E17" s="41"/>
      <c r="F17" s="42"/>
    </row>
    <row r="18" spans="1:6" s="5" customFormat="1" ht="19.5">
      <c r="A18" s="26" t="s">
        <v>26</v>
      </c>
      <c r="B18" s="24"/>
      <c r="C18" s="25"/>
      <c r="D18" s="43" t="str">
        <f>IF(F14&gt;10%,"Ending Balance of Most Recent Statement is &gt; 10% of the prior month, then Underwriting Manager must approve use of the income",IF(F14&lt;-10%,"Ending Balance of Most Recent Statement is &gt; 10% less than the average, Underwriting Manager must approve use of the income","Ending Balance of the Most Recent Statement must be used"))</f>
        <v>Ending Balance of the Most Recent Statement must be used</v>
      </c>
      <c r="E18" s="44"/>
      <c r="F18" s="45"/>
    </row>
    <row r="19" spans="1:6" s="5" customFormat="1" ht="19.5">
      <c r="A19" s="27"/>
      <c r="B19" s="28"/>
      <c r="C19" s="29"/>
      <c r="D19" s="40" t="s">
        <v>27</v>
      </c>
      <c r="E19" s="46"/>
      <c r="F19" s="30">
        <f>IF(NOT(B13=""),VLOOKUP(B13,asset,2,FALSE),0)</f>
        <v>0</v>
      </c>
    </row>
    <row r="20" spans="1:6" s="5" customFormat="1" ht="19.5">
      <c r="A20" s="31"/>
      <c r="B20" s="32"/>
      <c r="C20" s="29"/>
      <c r="D20" s="47" t="s">
        <v>28</v>
      </c>
      <c r="E20" s="48"/>
      <c r="F20" s="33">
        <f>F16*F19</f>
        <v>0</v>
      </c>
    </row>
    <row r="21" spans="1:6" s="5" customFormat="1" ht="19.5">
      <c r="A21" s="31"/>
      <c r="B21" s="32"/>
      <c r="C21" s="29"/>
      <c r="D21" s="49"/>
      <c r="E21" s="49"/>
      <c r="F21" s="50"/>
    </row>
    <row r="22" spans="1:6" s="5" customFormat="1" ht="19.5">
      <c r="A22" s="34"/>
      <c r="B22" s="31"/>
      <c r="C22" s="31"/>
      <c r="D22" s="31"/>
      <c r="E22" s="31"/>
      <c r="F22" s="35"/>
    </row>
    <row r="23" spans="1:6" s="5" customFormat="1" ht="19.5">
      <c r="A23" s="62" t="s">
        <v>29</v>
      </c>
      <c r="B23" s="63"/>
      <c r="C23" s="63"/>
      <c r="D23" s="63"/>
      <c r="E23" s="63"/>
      <c r="F23" s="64"/>
    </row>
    <row r="24" spans="1:6" s="5" customFormat="1" ht="19.5">
      <c r="A24" s="13" t="s">
        <v>15</v>
      </c>
      <c r="B24" s="14"/>
      <c r="C24" s="15"/>
      <c r="D24" s="65" t="s">
        <v>16</v>
      </c>
      <c r="E24" s="66"/>
      <c r="F24" s="16">
        <f>B28</f>
        <v>0</v>
      </c>
    </row>
    <row r="25" spans="1:6" s="5" customFormat="1" ht="19.5">
      <c r="A25" s="13" t="s">
        <v>17</v>
      </c>
      <c r="B25" s="14"/>
      <c r="C25" s="15"/>
      <c r="D25" s="60" t="s">
        <v>18</v>
      </c>
      <c r="E25" s="61"/>
      <c r="F25" s="17">
        <f>IF(B28&gt;0,((B28-B29)/B29),0)</f>
        <v>0</v>
      </c>
    </row>
    <row r="26" spans="1:6" s="5" customFormat="1" ht="19.5">
      <c r="A26" s="18" t="s">
        <v>19</v>
      </c>
      <c r="B26" s="14"/>
      <c r="C26" s="15"/>
      <c r="D26" s="40" t="s">
        <v>20</v>
      </c>
      <c r="E26" s="46"/>
      <c r="F26" s="19"/>
    </row>
    <row r="27" spans="1:6" s="5" customFormat="1" ht="19.5">
      <c r="A27" s="20" t="s">
        <v>21</v>
      </c>
      <c r="B27" s="21" t="s">
        <v>22</v>
      </c>
      <c r="C27" s="15"/>
      <c r="D27" s="40" t="s">
        <v>23</v>
      </c>
      <c r="E27" s="46"/>
      <c r="F27" s="22">
        <f>B28-F26</f>
        <v>0</v>
      </c>
    </row>
    <row r="28" spans="1:6" s="5" customFormat="1" ht="19.5">
      <c r="A28" s="23" t="s">
        <v>24</v>
      </c>
      <c r="B28" s="24"/>
      <c r="C28" s="25"/>
      <c r="D28" s="40" t="s">
        <v>25</v>
      </c>
      <c r="E28" s="41"/>
      <c r="F28" s="42"/>
    </row>
    <row r="29" spans="1:6" s="5" customFormat="1" ht="19.5">
      <c r="A29" s="26" t="s">
        <v>26</v>
      </c>
      <c r="B29" s="24"/>
      <c r="C29" s="25"/>
      <c r="D29" s="43" t="str">
        <f>IF(F25&gt;10%,"Ending Balance of Most Recent Statement is &gt; 10% of the prior month, then Underwriting Manager must approve use of the income",IF(F25&lt;-10%,"Ending Balance of Most Recent Statement is &gt; 10% less than the average, Underwriting Manager must approve use of the income","Ending Balance of the Most Recent Statement must be used"))</f>
        <v>Ending Balance of the Most Recent Statement must be used</v>
      </c>
      <c r="E29" s="44"/>
      <c r="F29" s="45"/>
    </row>
    <row r="30" spans="1:6" s="5" customFormat="1" ht="19.5">
      <c r="A30" s="27"/>
      <c r="B30" s="28"/>
      <c r="C30" s="29"/>
      <c r="D30" s="40" t="s">
        <v>27</v>
      </c>
      <c r="E30" s="46"/>
      <c r="F30" s="30">
        <f>IF(NOT(B24=""),VLOOKUP(B24,asset,2,FALSE),0)</f>
        <v>0</v>
      </c>
    </row>
    <row r="31" spans="1:6" s="5" customFormat="1" ht="19.5">
      <c r="A31" s="31"/>
      <c r="B31" s="32"/>
      <c r="C31" s="29"/>
      <c r="D31" s="47" t="s">
        <v>28</v>
      </c>
      <c r="E31" s="48"/>
      <c r="F31" s="33">
        <f>F27*F30</f>
        <v>0</v>
      </c>
    </row>
    <row r="32" spans="1:6" s="5" customFormat="1" ht="19.5">
      <c r="A32" s="31"/>
      <c r="B32" s="32"/>
      <c r="C32" s="29"/>
      <c r="D32" s="49"/>
      <c r="E32" s="49"/>
      <c r="F32" s="50"/>
    </row>
    <row r="33" spans="1:6" s="5" customFormat="1" ht="19.5">
      <c r="A33" s="34"/>
      <c r="B33" s="31"/>
      <c r="C33" s="31"/>
      <c r="D33" s="31"/>
      <c r="E33" s="31"/>
      <c r="F33" s="35"/>
    </row>
    <row r="34" spans="1:6" s="5" customFormat="1" ht="19.5">
      <c r="A34" s="62" t="s">
        <v>30</v>
      </c>
      <c r="B34" s="63"/>
      <c r="C34" s="63"/>
      <c r="D34" s="63"/>
      <c r="E34" s="63"/>
      <c r="F34" s="64"/>
    </row>
    <row r="35" spans="1:6" s="5" customFormat="1" ht="19.5">
      <c r="A35" s="13" t="s">
        <v>15</v>
      </c>
      <c r="B35" s="14"/>
      <c r="C35" s="15"/>
      <c r="D35" s="65" t="s">
        <v>16</v>
      </c>
      <c r="E35" s="66"/>
      <c r="F35" s="16">
        <f>B39</f>
        <v>0</v>
      </c>
    </row>
    <row r="36" spans="1:6" s="5" customFormat="1" ht="19.5">
      <c r="A36" s="13" t="s">
        <v>17</v>
      </c>
      <c r="B36" s="14"/>
      <c r="C36" s="15"/>
      <c r="D36" s="60" t="s">
        <v>18</v>
      </c>
      <c r="E36" s="61"/>
      <c r="F36" s="17">
        <f>IF(B39&gt;0,((B39-B40)/B40),0)</f>
        <v>0</v>
      </c>
    </row>
    <row r="37" spans="1:6" s="5" customFormat="1" ht="19.5">
      <c r="A37" s="18" t="s">
        <v>19</v>
      </c>
      <c r="B37" s="14"/>
      <c r="C37" s="15"/>
      <c r="D37" s="40" t="s">
        <v>20</v>
      </c>
      <c r="E37" s="46"/>
      <c r="F37" s="19"/>
    </row>
    <row r="38" spans="1:6" s="5" customFormat="1" ht="19.5">
      <c r="A38" s="20" t="s">
        <v>21</v>
      </c>
      <c r="B38" s="21" t="s">
        <v>22</v>
      </c>
      <c r="C38" s="15"/>
      <c r="D38" s="40" t="s">
        <v>23</v>
      </c>
      <c r="E38" s="46"/>
      <c r="F38" s="22">
        <f>B39-F37</f>
        <v>0</v>
      </c>
    </row>
    <row r="39" spans="1:6" s="5" customFormat="1" ht="19.5">
      <c r="A39" s="23" t="s">
        <v>24</v>
      </c>
      <c r="B39" s="24"/>
      <c r="C39" s="25"/>
      <c r="D39" s="40" t="s">
        <v>25</v>
      </c>
      <c r="E39" s="41"/>
      <c r="F39" s="42"/>
    </row>
    <row r="40" spans="1:6" s="5" customFormat="1" ht="19.5">
      <c r="A40" s="26" t="s">
        <v>26</v>
      </c>
      <c r="B40" s="24"/>
      <c r="C40" s="25"/>
      <c r="D40" s="43" t="str">
        <f>IF(F36&gt;10%,"Ending Balance of Most Recent Statement is &gt; 10% of the prior month, then Underwriting Manager must approve use of the income",IF(F36&lt;-10%,"Ending Balance of Most Recent Statement is &gt; 10% less than the average, Underwriting Manager must approve use of the income","Ending Balance of the Most Recent Statement must be used"))</f>
        <v>Ending Balance of the Most Recent Statement must be used</v>
      </c>
      <c r="E40" s="44"/>
      <c r="F40" s="45"/>
    </row>
    <row r="41" spans="1:6" s="5" customFormat="1" ht="19.5">
      <c r="A41" s="27"/>
      <c r="B41" s="28"/>
      <c r="C41" s="29"/>
      <c r="D41" s="40" t="s">
        <v>27</v>
      </c>
      <c r="E41" s="46"/>
      <c r="F41" s="30">
        <f>IF(NOT(B35=""),VLOOKUP(B35,asset,2,FALSE),0)</f>
        <v>0</v>
      </c>
    </row>
    <row r="42" spans="1:6" s="5" customFormat="1" ht="19.5">
      <c r="A42" s="31"/>
      <c r="B42" s="32"/>
      <c r="C42" s="29"/>
      <c r="D42" s="47" t="s">
        <v>28</v>
      </c>
      <c r="E42" s="48"/>
      <c r="F42" s="33">
        <f>F38*F41</f>
        <v>0</v>
      </c>
    </row>
    <row r="43" spans="1:6" s="5" customFormat="1" ht="19.5">
      <c r="A43" s="31"/>
      <c r="B43" s="32"/>
      <c r="C43" s="29"/>
      <c r="D43" s="49"/>
      <c r="E43" s="49"/>
      <c r="F43" s="50"/>
    </row>
    <row r="44" spans="1:6" s="36" customFormat="1" ht="19.5">
      <c r="A44" s="57" t="s">
        <v>31</v>
      </c>
      <c r="B44" s="58"/>
      <c r="C44" s="58"/>
      <c r="D44" s="58"/>
      <c r="E44" s="58"/>
      <c r="F44" s="59"/>
    </row>
    <row r="45" spans="1:6" s="36" customFormat="1" ht="18">
      <c r="A45" s="83"/>
      <c r="B45" s="84"/>
      <c r="C45" s="85"/>
      <c r="D45" s="85"/>
      <c r="E45" s="85"/>
      <c r="F45" s="86"/>
    </row>
    <row r="46" spans="1:6" s="36" customFormat="1" ht="18">
      <c r="A46" s="87"/>
      <c r="B46" s="85"/>
      <c r="C46" s="85"/>
      <c r="D46" s="85"/>
      <c r="E46" s="85"/>
      <c r="F46" s="86"/>
    </row>
    <row r="47" spans="1:6" s="36" customFormat="1" ht="18">
      <c r="A47" s="87"/>
      <c r="B47" s="85"/>
      <c r="C47" s="85"/>
      <c r="D47" s="85"/>
      <c r="E47" s="85"/>
      <c r="F47" s="86"/>
    </row>
    <row r="48" spans="1:6" s="36" customFormat="1" ht="19.5">
      <c r="A48" s="88"/>
      <c r="B48" s="89"/>
      <c r="C48" s="89"/>
      <c r="D48" s="89"/>
      <c r="E48" s="89"/>
      <c r="F48" s="90"/>
    </row>
    <row r="49" spans="1:6" s="36" customFormat="1" ht="19.5">
      <c r="A49" s="91" t="s">
        <v>32</v>
      </c>
      <c r="B49" s="92"/>
      <c r="C49" s="92"/>
      <c r="D49" s="92"/>
      <c r="E49" s="92"/>
      <c r="F49" s="93"/>
    </row>
    <row r="50" spans="1:6" s="36" customFormat="1" ht="19.5">
      <c r="A50" s="80" t="s">
        <v>33</v>
      </c>
      <c r="B50" s="81"/>
      <c r="C50" s="81"/>
      <c r="D50" s="81"/>
      <c r="E50" s="81"/>
      <c r="F50" s="82"/>
    </row>
    <row r="51" spans="1:6" s="36" customFormat="1" ht="19.5">
      <c r="A51" s="80" t="s">
        <v>34</v>
      </c>
      <c r="B51" s="81"/>
      <c r="C51" s="81"/>
      <c r="D51" s="81"/>
      <c r="E51" s="81"/>
      <c r="F51" s="82"/>
    </row>
    <row r="52" spans="1:6" s="36" customFormat="1" ht="19.5">
      <c r="A52" s="80" t="s">
        <v>35</v>
      </c>
      <c r="B52" s="81"/>
      <c r="C52" s="81"/>
      <c r="D52" s="81"/>
      <c r="E52" s="81"/>
      <c r="F52" s="82"/>
    </row>
    <row r="53" spans="1:6" s="5" customFormat="1" ht="20.25" thickBot="1">
      <c r="A53" s="77" t="s">
        <v>36</v>
      </c>
      <c r="B53" s="78"/>
      <c r="C53" s="78"/>
      <c r="D53" s="78"/>
      <c r="E53" s="78"/>
      <c r="F53" s="79"/>
    </row>
    <row r="54" spans="1:6" s="5" customFormat="1" ht="14.25"/>
    <row r="55" spans="1:6" s="5" customFormat="1" ht="14.25"/>
    <row r="56" spans="1:6" s="5" customFormat="1" ht="14.25"/>
  </sheetData>
  <sheetProtection algorithmName="SHA-512" hashValue="HsIjAv69f+QFN/c5b6MSoqOSZP/GE+p3zgYXV95ovO86BG6ctKdPZGnghGgxqJWWiyYZqrU+ZcqwaqcW18n4tw==" saltValue="qcr1mTxZ7+6k5jKN4d650A==" spinCount="100000" sheet="1" selectLockedCells="1"/>
  <mergeCells count="53">
    <mergeCell ref="B5:C5"/>
    <mergeCell ref="B6:C6"/>
    <mergeCell ref="B7:C7"/>
    <mergeCell ref="B8:C8"/>
    <mergeCell ref="B9:C9"/>
    <mergeCell ref="D27:E27"/>
    <mergeCell ref="A23:F23"/>
    <mergeCell ref="D16:E16"/>
    <mergeCell ref="D15:E15"/>
    <mergeCell ref="A12:F12"/>
    <mergeCell ref="D13:E13"/>
    <mergeCell ref="D14:E14"/>
    <mergeCell ref="D17:F17"/>
    <mergeCell ref="D18:F18"/>
    <mergeCell ref="D19:E19"/>
    <mergeCell ref="D20:E20"/>
    <mergeCell ref="A1:F3"/>
    <mergeCell ref="D5:E5"/>
    <mergeCell ref="A53:F53"/>
    <mergeCell ref="A51:F51"/>
    <mergeCell ref="A52:F52"/>
    <mergeCell ref="A45:F47"/>
    <mergeCell ref="A48:F48"/>
    <mergeCell ref="A49:F49"/>
    <mergeCell ref="A50:F50"/>
    <mergeCell ref="D21:F21"/>
    <mergeCell ref="D24:E24"/>
    <mergeCell ref="D25:E25"/>
    <mergeCell ref="D26:E26"/>
    <mergeCell ref="B4:C4"/>
    <mergeCell ref="D6:E6"/>
    <mergeCell ref="D4:F4"/>
    <mergeCell ref="A44:F44"/>
    <mergeCell ref="D36:E36"/>
    <mergeCell ref="D37:E37"/>
    <mergeCell ref="D38:E38"/>
    <mergeCell ref="A34:F34"/>
    <mergeCell ref="D35:E35"/>
    <mergeCell ref="D39:F39"/>
    <mergeCell ref="D40:F40"/>
    <mergeCell ref="D41:E41"/>
    <mergeCell ref="D42:E42"/>
    <mergeCell ref="D43:F43"/>
    <mergeCell ref="D7:E7"/>
    <mergeCell ref="D8:E8"/>
    <mergeCell ref="D9:E9"/>
    <mergeCell ref="D10:E10"/>
    <mergeCell ref="A11:F11"/>
    <mergeCell ref="D28:F28"/>
    <mergeCell ref="D29:F29"/>
    <mergeCell ref="D30:E30"/>
    <mergeCell ref="D31:E31"/>
    <mergeCell ref="D32:F32"/>
  </mergeCells>
  <conditionalFormatting sqref="A19:A20">
    <cfRule type="expression" dxfId="49" priority="54">
      <formula>$B$6="Arc Access"</formula>
    </cfRule>
  </conditionalFormatting>
  <conditionalFormatting sqref="F15">
    <cfRule type="expression" dxfId="48" priority="49">
      <formula>$D$15=""</formula>
    </cfRule>
  </conditionalFormatting>
  <conditionalFormatting sqref="F16">
    <cfRule type="expression" dxfId="47" priority="36">
      <formula>($D$16="")</formula>
    </cfRule>
  </conditionalFormatting>
  <conditionalFormatting sqref="B19:B20">
    <cfRule type="expression" dxfId="46" priority="20">
      <formula>$B$6="Arc Access"</formula>
    </cfRule>
  </conditionalFormatting>
  <conditionalFormatting sqref="F15">
    <cfRule type="expression" dxfId="45" priority="11">
      <formula>($D$16="")</formula>
    </cfRule>
  </conditionalFormatting>
  <conditionalFormatting sqref="A30:A31">
    <cfRule type="expression" dxfId="44" priority="10">
      <formula>$B$6="Arc Access"</formula>
    </cfRule>
  </conditionalFormatting>
  <conditionalFormatting sqref="F26">
    <cfRule type="expression" dxfId="43" priority="9">
      <formula>$D$15=""</formula>
    </cfRule>
  </conditionalFormatting>
  <conditionalFormatting sqref="F27">
    <cfRule type="expression" dxfId="42" priority="8">
      <formula>($D$16="")</formula>
    </cfRule>
  </conditionalFormatting>
  <conditionalFormatting sqref="B30:B31">
    <cfRule type="expression" dxfId="41" priority="7">
      <formula>$B$6="Arc Access"</formula>
    </cfRule>
  </conditionalFormatting>
  <conditionalFormatting sqref="F26">
    <cfRule type="expression" dxfId="40" priority="6">
      <formula>($D$16="")</formula>
    </cfRule>
  </conditionalFormatting>
  <conditionalFormatting sqref="A41:A42">
    <cfRule type="expression" dxfId="39" priority="5">
      <formula>$B$6="Arc Access"</formula>
    </cfRule>
  </conditionalFormatting>
  <conditionalFormatting sqref="F37">
    <cfRule type="expression" dxfId="38" priority="4">
      <formula>$D$15=""</formula>
    </cfRule>
  </conditionalFormatting>
  <conditionalFormatting sqref="F38">
    <cfRule type="expression" dxfId="37" priority="3">
      <formula>($D$16="")</formula>
    </cfRule>
  </conditionalFormatting>
  <conditionalFormatting sqref="B41:B42">
    <cfRule type="expression" dxfId="36" priority="2">
      <formula>$B$6="Arc Access"</formula>
    </cfRule>
  </conditionalFormatting>
  <conditionalFormatting sqref="F37">
    <cfRule type="expression" dxfId="35" priority="1">
      <formula>($D$16="")</formula>
    </cfRule>
  </conditionalFormatting>
  <dataValidations disablePrompts="1" count="2">
    <dataValidation type="list" showInputMessage="1" showErrorMessage="1" sqref="B13 B24 B35" xr:uid="{FC83068D-1922-46F7-ABA4-1E8ABAFBA2A8}">
      <formula1>datavalidationlist</formula1>
    </dataValidation>
    <dataValidation type="list" allowBlank="1" showInputMessage="1" showErrorMessage="1" sqref="B6:C6" xr:uid="{DB7F7D1D-116E-4436-9F22-40DFACBBB067}">
      <formula1>"Option 1, Option 2"</formula1>
    </dataValidation>
  </dataValidations>
  <pageMargins left="0.7" right="0.7" top="0.5" bottom="0.5" header="0.3" footer="0.3"/>
  <pageSetup scale="40" orientation="landscape" r:id="rId1"/>
  <headerFooter>
    <oddFooter>&amp;LRev. 4/22/2024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88D2-0B59-4AD3-8401-AD269B99400A}">
  <sheetPr>
    <pageSetUpPr fitToPage="1"/>
  </sheetPr>
  <dimension ref="A1:F76"/>
  <sheetViews>
    <sheetView zoomScale="80" zoomScaleNormal="80" workbookViewId="0">
      <selection activeCell="B2" sqref="B2"/>
    </sheetView>
  </sheetViews>
  <sheetFormatPr defaultRowHeight="14.25"/>
  <cols>
    <col min="1" max="1" width="72.140625" style="39" customWidth="1"/>
    <col min="2" max="2" width="48.140625" style="39" customWidth="1"/>
    <col min="3" max="3" width="14.28515625" style="39" customWidth="1"/>
    <col min="4" max="4" width="37.5703125" style="39" customWidth="1"/>
    <col min="5" max="5" width="68" style="39" customWidth="1"/>
    <col min="6" max="6" width="58.7109375" style="39" customWidth="1"/>
    <col min="7" max="16384" width="9.140625" style="39"/>
  </cols>
  <sheetData>
    <row r="1" spans="1:6" ht="19.5">
      <c r="A1" s="62" t="s">
        <v>37</v>
      </c>
      <c r="B1" s="63"/>
      <c r="C1" s="63"/>
      <c r="D1" s="63"/>
      <c r="E1" s="63"/>
      <c r="F1" s="64"/>
    </row>
    <row r="2" spans="1:6" ht="19.5">
      <c r="A2" s="13" t="s">
        <v>15</v>
      </c>
      <c r="B2" s="14"/>
      <c r="C2" s="15"/>
      <c r="D2" s="65" t="s">
        <v>16</v>
      </c>
      <c r="E2" s="66"/>
      <c r="F2" s="16">
        <f>B6</f>
        <v>0</v>
      </c>
    </row>
    <row r="3" spans="1:6" ht="21" customHeight="1">
      <c r="A3" s="13" t="s">
        <v>17</v>
      </c>
      <c r="B3" s="14"/>
      <c r="C3" s="15"/>
      <c r="D3" s="60" t="s">
        <v>18</v>
      </c>
      <c r="E3" s="61"/>
      <c r="F3" s="17">
        <f>IF(B6&gt;0,((B6-B7)/B7),0)</f>
        <v>0</v>
      </c>
    </row>
    <row r="4" spans="1:6" ht="21" customHeight="1">
      <c r="A4" s="18" t="s">
        <v>19</v>
      </c>
      <c r="B4" s="14"/>
      <c r="C4" s="15"/>
      <c r="D4" s="40" t="s">
        <v>20</v>
      </c>
      <c r="E4" s="46"/>
      <c r="F4" s="19"/>
    </row>
    <row r="5" spans="1:6" ht="21" customHeight="1">
      <c r="A5" s="20" t="s">
        <v>21</v>
      </c>
      <c r="B5" s="21" t="s">
        <v>22</v>
      </c>
      <c r="C5" s="15"/>
      <c r="D5" s="40" t="s">
        <v>23</v>
      </c>
      <c r="E5" s="46"/>
      <c r="F5" s="22">
        <f>B6-F4</f>
        <v>0</v>
      </c>
    </row>
    <row r="6" spans="1:6" ht="21" customHeight="1">
      <c r="A6" s="23" t="s">
        <v>24</v>
      </c>
      <c r="B6" s="24"/>
      <c r="C6" s="25"/>
      <c r="D6" s="40" t="s">
        <v>25</v>
      </c>
      <c r="E6" s="41"/>
      <c r="F6" s="42"/>
    </row>
    <row r="7" spans="1:6" ht="40.5" customHeight="1">
      <c r="A7" s="26" t="s">
        <v>26</v>
      </c>
      <c r="B7" s="24"/>
      <c r="C7" s="25"/>
      <c r="D7" s="43" t="str">
        <f>IF(F3&gt;10%,"Ending Balance of Most Recent Statement is &gt; 10% of the prior month, then Underwriting Manager must approve use of the income",IF(F3&lt;-10%,"Ending Balance of Most Recent Statement is &gt; 10% less than the average, Underwriting Manager must approve use of the income","Ending Balance of the Most Recent Statement must be used"))</f>
        <v>Ending Balance of the Most Recent Statement must be used</v>
      </c>
      <c r="E7" s="44"/>
      <c r="F7" s="45"/>
    </row>
    <row r="8" spans="1:6" ht="21" customHeight="1">
      <c r="A8" s="27"/>
      <c r="B8" s="28"/>
      <c r="C8" s="29"/>
      <c r="D8" s="40" t="s">
        <v>27</v>
      </c>
      <c r="E8" s="46"/>
      <c r="F8" s="30">
        <f>IF(NOT(B2=""),VLOOKUP(B2,asset,2,FALSE),0)</f>
        <v>0</v>
      </c>
    </row>
    <row r="9" spans="1:6" ht="38.25" customHeight="1">
      <c r="A9" s="31"/>
      <c r="B9" s="32"/>
      <c r="C9" s="29"/>
      <c r="D9" s="47" t="s">
        <v>28</v>
      </c>
      <c r="E9" s="48"/>
      <c r="F9" s="33">
        <f>F5*F8</f>
        <v>0</v>
      </c>
    </row>
    <row r="10" spans="1:6" ht="21" customHeight="1">
      <c r="A10" s="31"/>
      <c r="B10" s="32"/>
      <c r="C10" s="29"/>
      <c r="D10" s="49"/>
      <c r="E10" s="49"/>
      <c r="F10" s="50"/>
    </row>
    <row r="11" spans="1:6" ht="19.5">
      <c r="A11" s="34"/>
      <c r="B11" s="31"/>
      <c r="C11" s="31"/>
      <c r="D11" s="31"/>
      <c r="E11" s="31"/>
      <c r="F11" s="35"/>
    </row>
    <row r="12" spans="1:6" ht="19.5">
      <c r="A12" s="62" t="s">
        <v>38</v>
      </c>
      <c r="B12" s="63"/>
      <c r="C12" s="63"/>
      <c r="D12" s="63"/>
      <c r="E12" s="63"/>
      <c r="F12" s="64"/>
    </row>
    <row r="13" spans="1:6" ht="19.5">
      <c r="A13" s="13" t="s">
        <v>15</v>
      </c>
      <c r="B13" s="14"/>
      <c r="C13" s="15"/>
      <c r="D13" s="65" t="s">
        <v>16</v>
      </c>
      <c r="E13" s="66"/>
      <c r="F13" s="16">
        <f>B17</f>
        <v>0</v>
      </c>
    </row>
    <row r="14" spans="1:6" ht="21" customHeight="1">
      <c r="A14" s="13" t="s">
        <v>17</v>
      </c>
      <c r="B14" s="14"/>
      <c r="C14" s="15"/>
      <c r="D14" s="60" t="s">
        <v>18</v>
      </c>
      <c r="E14" s="61"/>
      <c r="F14" s="17">
        <f>IF(B17&gt;0,((B17-B18)/B18),0)</f>
        <v>0</v>
      </c>
    </row>
    <row r="15" spans="1:6" ht="21" customHeight="1">
      <c r="A15" s="18" t="s">
        <v>19</v>
      </c>
      <c r="B15" s="14"/>
      <c r="C15" s="15"/>
      <c r="D15" s="40" t="s">
        <v>20</v>
      </c>
      <c r="E15" s="46"/>
      <c r="F15" s="19"/>
    </row>
    <row r="16" spans="1:6" ht="21" customHeight="1">
      <c r="A16" s="20" t="s">
        <v>21</v>
      </c>
      <c r="B16" s="21" t="s">
        <v>22</v>
      </c>
      <c r="C16" s="15"/>
      <c r="D16" s="40" t="s">
        <v>23</v>
      </c>
      <c r="E16" s="46"/>
      <c r="F16" s="22">
        <f>B17-F15</f>
        <v>0</v>
      </c>
    </row>
    <row r="17" spans="1:6" ht="21" customHeight="1">
      <c r="A17" s="23" t="s">
        <v>24</v>
      </c>
      <c r="B17" s="24"/>
      <c r="C17" s="25"/>
      <c r="D17" s="40" t="s">
        <v>25</v>
      </c>
      <c r="E17" s="41"/>
      <c r="F17" s="42"/>
    </row>
    <row r="18" spans="1:6" ht="39.75" customHeight="1">
      <c r="A18" s="26" t="s">
        <v>26</v>
      </c>
      <c r="B18" s="24"/>
      <c r="C18" s="25"/>
      <c r="D18" s="43" t="str">
        <f>IF(F14&gt;10%,"Ending Balance of Most Recent Statement is &gt; 10% of the prior month, then Underwriting Manager must approve use of the income",IF(F14&lt;-10%,"Ending Balance of Most Recent Statement is &gt; 10% less than the average, Underwriting Manager must approve use of the income","Ending Balance of the Most Recent Statement must be used"))</f>
        <v>Ending Balance of the Most Recent Statement must be used</v>
      </c>
      <c r="E18" s="44"/>
      <c r="F18" s="45"/>
    </row>
    <row r="19" spans="1:6" ht="21" customHeight="1">
      <c r="A19" s="27"/>
      <c r="B19" s="28"/>
      <c r="C19" s="29"/>
      <c r="D19" s="40" t="s">
        <v>27</v>
      </c>
      <c r="E19" s="46"/>
      <c r="F19" s="30">
        <f>IF(NOT(B13=""),VLOOKUP(B13,asset,2,FALSE),0)</f>
        <v>0</v>
      </c>
    </row>
    <row r="20" spans="1:6" ht="38.25" customHeight="1">
      <c r="A20" s="31"/>
      <c r="B20" s="32"/>
      <c r="C20" s="29"/>
      <c r="D20" s="47" t="s">
        <v>28</v>
      </c>
      <c r="E20" s="48"/>
      <c r="F20" s="33">
        <f>F16*F19</f>
        <v>0</v>
      </c>
    </row>
    <row r="21" spans="1:6" ht="21" customHeight="1">
      <c r="A21" s="31"/>
      <c r="B21" s="32"/>
      <c r="C21" s="29"/>
      <c r="D21" s="49"/>
      <c r="E21" s="49"/>
      <c r="F21" s="50"/>
    </row>
    <row r="22" spans="1:6" ht="19.5">
      <c r="A22" s="34"/>
      <c r="B22" s="31"/>
      <c r="C22" s="31"/>
      <c r="D22" s="31"/>
      <c r="E22" s="31"/>
      <c r="F22" s="35"/>
    </row>
    <row r="23" spans="1:6" ht="19.5">
      <c r="A23" s="62" t="s">
        <v>39</v>
      </c>
      <c r="B23" s="63"/>
      <c r="C23" s="63"/>
      <c r="D23" s="63"/>
      <c r="E23" s="63"/>
      <c r="F23" s="64"/>
    </row>
    <row r="24" spans="1:6" ht="19.5">
      <c r="A24" s="13" t="s">
        <v>15</v>
      </c>
      <c r="B24" s="14"/>
      <c r="C24" s="15"/>
      <c r="D24" s="65" t="s">
        <v>16</v>
      </c>
      <c r="E24" s="66"/>
      <c r="F24" s="16">
        <f>B28</f>
        <v>0</v>
      </c>
    </row>
    <row r="25" spans="1:6" ht="21" customHeight="1">
      <c r="A25" s="13" t="s">
        <v>17</v>
      </c>
      <c r="B25" s="14"/>
      <c r="C25" s="15"/>
      <c r="D25" s="60" t="s">
        <v>18</v>
      </c>
      <c r="E25" s="61"/>
      <c r="F25" s="17">
        <f>IF(B28&gt;0,((B28-B29)/B29),0)</f>
        <v>0</v>
      </c>
    </row>
    <row r="26" spans="1:6" ht="21" customHeight="1">
      <c r="A26" s="18" t="s">
        <v>19</v>
      </c>
      <c r="B26" s="14"/>
      <c r="C26" s="15"/>
      <c r="D26" s="40" t="s">
        <v>20</v>
      </c>
      <c r="E26" s="46"/>
      <c r="F26" s="19"/>
    </row>
    <row r="27" spans="1:6" ht="21" customHeight="1">
      <c r="A27" s="20" t="s">
        <v>21</v>
      </c>
      <c r="B27" s="21" t="s">
        <v>22</v>
      </c>
      <c r="C27" s="15"/>
      <c r="D27" s="40" t="s">
        <v>23</v>
      </c>
      <c r="E27" s="46"/>
      <c r="F27" s="22">
        <f>B28-F26</f>
        <v>0</v>
      </c>
    </row>
    <row r="28" spans="1:6" ht="21" customHeight="1">
      <c r="A28" s="23" t="s">
        <v>24</v>
      </c>
      <c r="B28" s="24"/>
      <c r="C28" s="25"/>
      <c r="D28" s="40" t="s">
        <v>25</v>
      </c>
      <c r="E28" s="41"/>
      <c r="F28" s="42"/>
    </row>
    <row r="29" spans="1:6" ht="36" customHeight="1">
      <c r="A29" s="26" t="s">
        <v>26</v>
      </c>
      <c r="B29" s="24"/>
      <c r="C29" s="25"/>
      <c r="D29" s="43" t="str">
        <f>IF(F25&gt;10%,"Ending Balance of Most Recent Statement is &gt; 10% of the prior month, then Underwriting Manager must approve use of the income",IF(F25&lt;-10%,"Ending Balance of Most Recent Statement is &gt; 10% less than the average, Underwriting Manager must approve use of the income","Ending Balance of the Most Recent Statement must be used"))</f>
        <v>Ending Balance of the Most Recent Statement must be used</v>
      </c>
      <c r="E29" s="44"/>
      <c r="F29" s="45"/>
    </row>
    <row r="30" spans="1:6" ht="21" customHeight="1">
      <c r="A30" s="27"/>
      <c r="B30" s="28"/>
      <c r="C30" s="29"/>
      <c r="D30" s="40" t="s">
        <v>27</v>
      </c>
      <c r="E30" s="46"/>
      <c r="F30" s="30">
        <f>IF(NOT(B24=""),VLOOKUP(B24,asset,2,FALSE),0)</f>
        <v>0</v>
      </c>
    </row>
    <row r="31" spans="1:6" ht="39" customHeight="1">
      <c r="A31" s="31"/>
      <c r="B31" s="32"/>
      <c r="C31" s="29"/>
      <c r="D31" s="47" t="s">
        <v>28</v>
      </c>
      <c r="E31" s="48"/>
      <c r="F31" s="33">
        <f>F27*F30</f>
        <v>0</v>
      </c>
    </row>
    <row r="32" spans="1:6" ht="21" customHeight="1">
      <c r="A32" s="31"/>
      <c r="B32" s="32"/>
      <c r="C32" s="29"/>
      <c r="D32" s="49"/>
      <c r="E32" s="49"/>
      <c r="F32" s="50"/>
    </row>
    <row r="33" spans="1:6" ht="21" customHeight="1">
      <c r="A33" s="34"/>
      <c r="B33" s="31"/>
      <c r="C33" s="31"/>
      <c r="D33" s="31"/>
      <c r="E33" s="31"/>
      <c r="F33" s="35"/>
    </row>
    <row r="34" spans="1:6" ht="19.5">
      <c r="A34" s="62" t="s">
        <v>40</v>
      </c>
      <c r="B34" s="63"/>
      <c r="C34" s="63"/>
      <c r="D34" s="63"/>
      <c r="E34" s="63"/>
      <c r="F34" s="64"/>
    </row>
    <row r="35" spans="1:6" ht="19.5">
      <c r="A35" s="13" t="s">
        <v>15</v>
      </c>
      <c r="B35" s="14"/>
      <c r="C35" s="15"/>
      <c r="D35" s="65" t="s">
        <v>16</v>
      </c>
      <c r="E35" s="66"/>
      <c r="F35" s="16">
        <f>B39</f>
        <v>0</v>
      </c>
    </row>
    <row r="36" spans="1:6" ht="21" customHeight="1">
      <c r="A36" s="13" t="s">
        <v>17</v>
      </c>
      <c r="B36" s="14"/>
      <c r="C36" s="15"/>
      <c r="D36" s="60" t="s">
        <v>18</v>
      </c>
      <c r="E36" s="61"/>
      <c r="F36" s="17">
        <f>IF(B39&gt;0,((B39-B40)/B40),0)</f>
        <v>0</v>
      </c>
    </row>
    <row r="37" spans="1:6" ht="21" customHeight="1">
      <c r="A37" s="18" t="s">
        <v>19</v>
      </c>
      <c r="B37" s="14"/>
      <c r="C37" s="15"/>
      <c r="D37" s="40" t="s">
        <v>20</v>
      </c>
      <c r="E37" s="46"/>
      <c r="F37" s="19"/>
    </row>
    <row r="38" spans="1:6" ht="21" customHeight="1">
      <c r="A38" s="20" t="s">
        <v>21</v>
      </c>
      <c r="B38" s="21" t="s">
        <v>22</v>
      </c>
      <c r="C38" s="15"/>
      <c r="D38" s="40" t="s">
        <v>23</v>
      </c>
      <c r="E38" s="46"/>
      <c r="F38" s="22">
        <f>B39-F37</f>
        <v>0</v>
      </c>
    </row>
    <row r="39" spans="1:6" ht="21" customHeight="1">
      <c r="A39" s="23" t="s">
        <v>24</v>
      </c>
      <c r="B39" s="24"/>
      <c r="C39" s="25"/>
      <c r="D39" s="40" t="s">
        <v>25</v>
      </c>
      <c r="E39" s="41"/>
      <c r="F39" s="42"/>
    </row>
    <row r="40" spans="1:6" ht="39.75" customHeight="1">
      <c r="A40" s="26" t="s">
        <v>26</v>
      </c>
      <c r="B40" s="24"/>
      <c r="C40" s="25"/>
      <c r="D40" s="43" t="str">
        <f>IF(F36&gt;10%,"Ending Balance of Most Recent Statement is &gt; 10% of the prior month, then Underwriting Manager must approve use of the income",IF(F36&lt;-10%,"Ending Balance of Most Recent Statement is &gt; 10% less than the average, Underwriting Manager must approve use of the income","Ending Balance of the Most Recent Statement must be used"))</f>
        <v>Ending Balance of the Most Recent Statement must be used</v>
      </c>
      <c r="E40" s="44"/>
      <c r="F40" s="45"/>
    </row>
    <row r="41" spans="1:6" ht="21" customHeight="1">
      <c r="A41" s="27"/>
      <c r="B41" s="28"/>
      <c r="C41" s="29"/>
      <c r="D41" s="40" t="s">
        <v>27</v>
      </c>
      <c r="E41" s="46"/>
      <c r="F41" s="30">
        <f>IF(NOT(B35=""),VLOOKUP(B35,asset,2,FALSE),0)</f>
        <v>0</v>
      </c>
    </row>
    <row r="42" spans="1:6" ht="40.5" customHeight="1">
      <c r="A42" s="31"/>
      <c r="B42" s="32"/>
      <c r="C42" s="29"/>
      <c r="D42" s="47" t="s">
        <v>28</v>
      </c>
      <c r="E42" s="48"/>
      <c r="F42" s="33">
        <f>F38*F41</f>
        <v>0</v>
      </c>
    </row>
    <row r="43" spans="1:6" ht="21" customHeight="1">
      <c r="A43" s="31"/>
      <c r="B43" s="32"/>
      <c r="C43" s="29"/>
      <c r="D43" s="49"/>
      <c r="E43" s="49"/>
      <c r="F43" s="50"/>
    </row>
    <row r="44" spans="1:6" ht="21" customHeight="1">
      <c r="A44" s="34"/>
      <c r="B44" s="31"/>
      <c r="C44" s="31"/>
      <c r="D44" s="31"/>
      <c r="E44" s="31"/>
      <c r="F44" s="35"/>
    </row>
    <row r="45" spans="1:6" ht="19.5">
      <c r="A45" s="62" t="s">
        <v>41</v>
      </c>
      <c r="B45" s="63"/>
      <c r="C45" s="63"/>
      <c r="D45" s="63"/>
      <c r="E45" s="63"/>
      <c r="F45" s="64"/>
    </row>
    <row r="46" spans="1:6" ht="19.5">
      <c r="A46" s="13" t="s">
        <v>15</v>
      </c>
      <c r="B46" s="14"/>
      <c r="C46" s="15"/>
      <c r="D46" s="65" t="s">
        <v>16</v>
      </c>
      <c r="E46" s="66"/>
      <c r="F46" s="16">
        <f>B50</f>
        <v>0</v>
      </c>
    </row>
    <row r="47" spans="1:6" ht="21" customHeight="1">
      <c r="A47" s="13" t="s">
        <v>17</v>
      </c>
      <c r="B47" s="14"/>
      <c r="C47" s="15"/>
      <c r="D47" s="60" t="s">
        <v>18</v>
      </c>
      <c r="E47" s="61"/>
      <c r="F47" s="17">
        <f>IF(B50&gt;0,((B50-B51)/B51),0)</f>
        <v>0</v>
      </c>
    </row>
    <row r="48" spans="1:6" ht="21" customHeight="1">
      <c r="A48" s="18" t="s">
        <v>19</v>
      </c>
      <c r="B48" s="14"/>
      <c r="C48" s="15"/>
      <c r="D48" s="40" t="s">
        <v>20</v>
      </c>
      <c r="E48" s="46"/>
      <c r="F48" s="19"/>
    </row>
    <row r="49" spans="1:6" ht="21" customHeight="1">
      <c r="A49" s="20" t="s">
        <v>21</v>
      </c>
      <c r="B49" s="21" t="s">
        <v>22</v>
      </c>
      <c r="C49" s="15"/>
      <c r="D49" s="40" t="s">
        <v>23</v>
      </c>
      <c r="E49" s="46"/>
      <c r="F49" s="22">
        <f>B50-F48</f>
        <v>0</v>
      </c>
    </row>
    <row r="50" spans="1:6" ht="21" customHeight="1">
      <c r="A50" s="23" t="s">
        <v>24</v>
      </c>
      <c r="B50" s="24"/>
      <c r="C50" s="25"/>
      <c r="D50" s="40" t="s">
        <v>25</v>
      </c>
      <c r="E50" s="41"/>
      <c r="F50" s="42"/>
    </row>
    <row r="51" spans="1:6" ht="39.75" customHeight="1">
      <c r="A51" s="26" t="s">
        <v>26</v>
      </c>
      <c r="B51" s="24"/>
      <c r="C51" s="25"/>
      <c r="D51" s="43" t="str">
        <f>IF(F47&gt;10%,"Ending Balance of Most Recent Statement is &gt; 10% of the prior month, then Underwriting Manager must approve use of the income",IF(F47&lt;-10%,"Ending Balance of Most Recent Statement is &gt; 10% less than the average, Underwriting Manager must approve use of the income","Ending Balance of the Most Recent Statement must be used"))</f>
        <v>Ending Balance of the Most Recent Statement must be used</v>
      </c>
      <c r="E51" s="44"/>
      <c r="F51" s="45"/>
    </row>
    <row r="52" spans="1:6" ht="21" customHeight="1">
      <c r="A52" s="27"/>
      <c r="B52" s="28"/>
      <c r="C52" s="29"/>
      <c r="D52" s="40" t="s">
        <v>27</v>
      </c>
      <c r="E52" s="46"/>
      <c r="F52" s="30">
        <f>IF(NOT(B46=""),VLOOKUP(B46,asset,2,FALSE),0)</f>
        <v>0</v>
      </c>
    </row>
    <row r="53" spans="1:6" ht="42" customHeight="1">
      <c r="A53" s="31"/>
      <c r="B53" s="32"/>
      <c r="C53" s="29"/>
      <c r="D53" s="47" t="s">
        <v>28</v>
      </c>
      <c r="E53" s="48"/>
      <c r="F53" s="33">
        <f>F49*F52</f>
        <v>0</v>
      </c>
    </row>
    <row r="54" spans="1:6" ht="21" customHeight="1">
      <c r="A54" s="31"/>
      <c r="B54" s="32"/>
      <c r="C54" s="29"/>
      <c r="D54" s="49"/>
      <c r="E54" s="49"/>
      <c r="F54" s="50"/>
    </row>
    <row r="55" spans="1:6" ht="21" customHeight="1">
      <c r="A55" s="34"/>
      <c r="B55" s="31"/>
      <c r="C55" s="31"/>
      <c r="D55" s="31"/>
      <c r="E55" s="31"/>
      <c r="F55" s="35"/>
    </row>
    <row r="56" spans="1:6" ht="19.5">
      <c r="A56" s="62" t="s">
        <v>42</v>
      </c>
      <c r="B56" s="63"/>
      <c r="C56" s="63"/>
      <c r="D56" s="63"/>
      <c r="E56" s="63"/>
      <c r="F56" s="64"/>
    </row>
    <row r="57" spans="1:6" ht="19.5">
      <c r="A57" s="13" t="s">
        <v>15</v>
      </c>
      <c r="B57" s="14"/>
      <c r="C57" s="15"/>
      <c r="D57" s="65" t="s">
        <v>16</v>
      </c>
      <c r="E57" s="66"/>
      <c r="F57" s="16">
        <f>B61</f>
        <v>0</v>
      </c>
    </row>
    <row r="58" spans="1:6" ht="21" customHeight="1">
      <c r="A58" s="13" t="s">
        <v>17</v>
      </c>
      <c r="B58" s="14"/>
      <c r="C58" s="15"/>
      <c r="D58" s="60" t="s">
        <v>18</v>
      </c>
      <c r="E58" s="61"/>
      <c r="F58" s="17">
        <f>IF(B61&gt;0,((B61-B62)/B62),0)</f>
        <v>0</v>
      </c>
    </row>
    <row r="59" spans="1:6" ht="21" customHeight="1">
      <c r="A59" s="18" t="s">
        <v>19</v>
      </c>
      <c r="B59" s="14"/>
      <c r="C59" s="15"/>
      <c r="D59" s="40" t="s">
        <v>20</v>
      </c>
      <c r="E59" s="46"/>
      <c r="F59" s="19"/>
    </row>
    <row r="60" spans="1:6" ht="21" customHeight="1">
      <c r="A60" s="20" t="s">
        <v>21</v>
      </c>
      <c r="B60" s="21" t="s">
        <v>22</v>
      </c>
      <c r="C60" s="15"/>
      <c r="D60" s="40" t="s">
        <v>23</v>
      </c>
      <c r="E60" s="46"/>
      <c r="F60" s="22">
        <f>B61-F59</f>
        <v>0</v>
      </c>
    </row>
    <row r="61" spans="1:6" ht="21" customHeight="1">
      <c r="A61" s="23" t="s">
        <v>24</v>
      </c>
      <c r="B61" s="24"/>
      <c r="C61" s="25"/>
      <c r="D61" s="40" t="s">
        <v>25</v>
      </c>
      <c r="E61" s="41"/>
      <c r="F61" s="42"/>
    </row>
    <row r="62" spans="1:6" ht="36" customHeight="1">
      <c r="A62" s="26" t="s">
        <v>26</v>
      </c>
      <c r="B62" s="24"/>
      <c r="C62" s="25"/>
      <c r="D62" s="43" t="str">
        <f>IF(F58&gt;10%,"Ending Balance of Most Recent Statement is &gt; 10% of the prior month, then Underwriting Manager must approve use of the income",IF(F58&lt;-10%,"Ending Balance of Most Recent Statement is &gt; 10% less than the average, Underwriting Manager must approve use of the income","Ending Balance of the Most Recent Statement must be used"))</f>
        <v>Ending Balance of the Most Recent Statement must be used</v>
      </c>
      <c r="E62" s="44"/>
      <c r="F62" s="45"/>
    </row>
    <row r="63" spans="1:6" ht="21" customHeight="1">
      <c r="A63" s="27"/>
      <c r="B63" s="28"/>
      <c r="C63" s="29"/>
      <c r="D63" s="40" t="s">
        <v>27</v>
      </c>
      <c r="E63" s="46"/>
      <c r="F63" s="30">
        <f>IF(NOT(B57=""),VLOOKUP(B57,asset,2,FALSE),0)</f>
        <v>0</v>
      </c>
    </row>
    <row r="64" spans="1:6" ht="39.75" customHeight="1">
      <c r="A64" s="31"/>
      <c r="B64" s="32"/>
      <c r="C64" s="29"/>
      <c r="D64" s="47" t="s">
        <v>28</v>
      </c>
      <c r="E64" s="48"/>
      <c r="F64" s="33">
        <f>F60*F63</f>
        <v>0</v>
      </c>
    </row>
    <row r="65" spans="1:6" ht="21" customHeight="1">
      <c r="A65" s="31"/>
      <c r="B65" s="32"/>
      <c r="C65" s="29"/>
      <c r="D65" s="49"/>
      <c r="E65" s="49"/>
      <c r="F65" s="50"/>
    </row>
    <row r="66" spans="1:6" ht="21" customHeight="1">
      <c r="A66" s="34"/>
      <c r="B66" s="31"/>
      <c r="C66" s="31"/>
      <c r="D66" s="31"/>
      <c r="E66" s="31"/>
      <c r="F66" s="35"/>
    </row>
    <row r="67" spans="1:6" ht="19.5">
      <c r="A67" s="62" t="s">
        <v>43</v>
      </c>
      <c r="B67" s="63"/>
      <c r="C67" s="63"/>
      <c r="D67" s="63"/>
      <c r="E67" s="63"/>
      <c r="F67" s="64"/>
    </row>
    <row r="68" spans="1:6" ht="19.5">
      <c r="A68" s="13" t="s">
        <v>15</v>
      </c>
      <c r="B68" s="14"/>
      <c r="C68" s="15"/>
      <c r="D68" s="65" t="s">
        <v>16</v>
      </c>
      <c r="E68" s="66"/>
      <c r="F68" s="16">
        <f>B72</f>
        <v>0</v>
      </c>
    </row>
    <row r="69" spans="1:6" ht="21" customHeight="1">
      <c r="A69" s="13" t="s">
        <v>17</v>
      </c>
      <c r="B69" s="14"/>
      <c r="C69" s="15"/>
      <c r="D69" s="60" t="s">
        <v>18</v>
      </c>
      <c r="E69" s="61"/>
      <c r="F69" s="17">
        <f>IF(B72&gt;0,((B72-B73)/B73),0)</f>
        <v>0</v>
      </c>
    </row>
    <row r="70" spans="1:6" ht="21" customHeight="1">
      <c r="A70" s="18" t="s">
        <v>19</v>
      </c>
      <c r="B70" s="14"/>
      <c r="C70" s="15"/>
      <c r="D70" s="40" t="s">
        <v>20</v>
      </c>
      <c r="E70" s="46"/>
      <c r="F70" s="19"/>
    </row>
    <row r="71" spans="1:6" ht="21" customHeight="1">
      <c r="A71" s="20" t="s">
        <v>21</v>
      </c>
      <c r="B71" s="21" t="s">
        <v>22</v>
      </c>
      <c r="C71" s="15"/>
      <c r="D71" s="40" t="s">
        <v>23</v>
      </c>
      <c r="E71" s="46"/>
      <c r="F71" s="22">
        <f>B72-F70</f>
        <v>0</v>
      </c>
    </row>
    <row r="72" spans="1:6" ht="21" customHeight="1">
      <c r="A72" s="23" t="s">
        <v>24</v>
      </c>
      <c r="B72" s="24"/>
      <c r="C72" s="25"/>
      <c r="D72" s="40" t="s">
        <v>25</v>
      </c>
      <c r="E72" s="41"/>
      <c r="F72" s="42"/>
    </row>
    <row r="73" spans="1:6" ht="42" customHeight="1">
      <c r="A73" s="26" t="s">
        <v>26</v>
      </c>
      <c r="B73" s="24"/>
      <c r="C73" s="25"/>
      <c r="D73" s="43" t="str">
        <f>IF(F69&gt;10%,"Ending Balance of Most Recent Statement is &gt; 10% of the prior month, then Underwriting Manager must approve use of the income",IF(F69&lt;-10%,"Ending Balance of Most Recent Statement is &gt; 10% less than the average, Underwriting Manager must approve use of the income","Ending Balance of the Most Recent Statement must be used"))</f>
        <v>Ending Balance of the Most Recent Statement must be used</v>
      </c>
      <c r="E73" s="44"/>
      <c r="F73" s="45"/>
    </row>
    <row r="74" spans="1:6" ht="21" customHeight="1">
      <c r="A74" s="27"/>
      <c r="B74" s="28"/>
      <c r="C74" s="29"/>
      <c r="D74" s="40" t="s">
        <v>27</v>
      </c>
      <c r="E74" s="46"/>
      <c r="F74" s="30">
        <f>IF(NOT(B68=""),VLOOKUP(B68,asset,2,FALSE),0)</f>
        <v>0</v>
      </c>
    </row>
    <row r="75" spans="1:6" ht="33" customHeight="1">
      <c r="A75" s="31"/>
      <c r="B75" s="32"/>
      <c r="C75" s="29"/>
      <c r="D75" s="47" t="s">
        <v>28</v>
      </c>
      <c r="E75" s="48"/>
      <c r="F75" s="33">
        <f>F71*F74</f>
        <v>0</v>
      </c>
    </row>
    <row r="76" spans="1:6" ht="21" customHeight="1">
      <c r="A76" s="31"/>
      <c r="B76" s="32"/>
      <c r="C76" s="29"/>
      <c r="D76" s="49"/>
      <c r="E76" s="49"/>
      <c r="F76" s="50"/>
    </row>
  </sheetData>
  <sheetProtection algorithmName="SHA-512" hashValue="WUPd16HZ1PLwmeh2PhlKSqs7u/20MfbheD9mvRuSRCZ5zmw6KeXt/xa0DWINpKUYxjIhRHS0F0sfNeUiOQT2Wg==" saltValue="oqIzjbVDcO5J/JsV/pn8uA==" spinCount="100000" sheet="1" selectLockedCells="1"/>
  <mergeCells count="70">
    <mergeCell ref="D38:E38"/>
    <mergeCell ref="D25:E25"/>
    <mergeCell ref="D26:E26"/>
    <mergeCell ref="D6:F6"/>
    <mergeCell ref="D7:F7"/>
    <mergeCell ref="D8:E8"/>
    <mergeCell ref="D9:E9"/>
    <mergeCell ref="D10:F10"/>
    <mergeCell ref="A12:F12"/>
    <mergeCell ref="D36:E36"/>
    <mergeCell ref="A34:F34"/>
    <mergeCell ref="D35:E35"/>
    <mergeCell ref="D13:E13"/>
    <mergeCell ref="D14:E14"/>
    <mergeCell ref="D15:E15"/>
    <mergeCell ref="D16:E16"/>
    <mergeCell ref="A1:F1"/>
    <mergeCell ref="D2:E2"/>
    <mergeCell ref="D3:E3"/>
    <mergeCell ref="D4:E4"/>
    <mergeCell ref="D5:E5"/>
    <mergeCell ref="D63:E63"/>
    <mergeCell ref="D64:E64"/>
    <mergeCell ref="D65:F65"/>
    <mergeCell ref="D72:F72"/>
    <mergeCell ref="A45:F45"/>
    <mergeCell ref="D46:E46"/>
    <mergeCell ref="D47:E47"/>
    <mergeCell ref="D49:E49"/>
    <mergeCell ref="D51:F51"/>
    <mergeCell ref="D60:E60"/>
    <mergeCell ref="D58:E58"/>
    <mergeCell ref="D59:E59"/>
    <mergeCell ref="A56:F56"/>
    <mergeCell ref="D57:E57"/>
    <mergeCell ref="D53:E53"/>
    <mergeCell ref="D54:F54"/>
    <mergeCell ref="D73:F73"/>
    <mergeCell ref="D74:E74"/>
    <mergeCell ref="D75:E75"/>
    <mergeCell ref="D76:F76"/>
    <mergeCell ref="A67:F67"/>
    <mergeCell ref="D68:E68"/>
    <mergeCell ref="D69:E69"/>
    <mergeCell ref="D70:E70"/>
    <mergeCell ref="D71:E71"/>
    <mergeCell ref="D24:E24"/>
    <mergeCell ref="D27:E27"/>
    <mergeCell ref="D17:F17"/>
    <mergeCell ref="D18:F18"/>
    <mergeCell ref="D19:E19"/>
    <mergeCell ref="D20:E20"/>
    <mergeCell ref="D21:F21"/>
    <mergeCell ref="A23:F23"/>
    <mergeCell ref="D28:F28"/>
    <mergeCell ref="D61:F61"/>
    <mergeCell ref="D62:F62"/>
    <mergeCell ref="D29:F29"/>
    <mergeCell ref="D30:E30"/>
    <mergeCell ref="D31:E31"/>
    <mergeCell ref="D32:F32"/>
    <mergeCell ref="D52:E52"/>
    <mergeCell ref="D40:F40"/>
    <mergeCell ref="D41:E41"/>
    <mergeCell ref="D42:E42"/>
    <mergeCell ref="D43:F43"/>
    <mergeCell ref="D50:F50"/>
    <mergeCell ref="D48:E48"/>
    <mergeCell ref="D37:E37"/>
    <mergeCell ref="D39:F39"/>
  </mergeCells>
  <conditionalFormatting sqref="A8:A9">
    <cfRule type="expression" dxfId="34" priority="40">
      <formula>$B$6="Arc Access"</formula>
    </cfRule>
  </conditionalFormatting>
  <conditionalFormatting sqref="F4">
    <cfRule type="expression" dxfId="33" priority="39">
      <formula>$D$14=""</formula>
    </cfRule>
  </conditionalFormatting>
  <conditionalFormatting sqref="F5">
    <cfRule type="expression" dxfId="32" priority="38">
      <formula>($D$15="")</formula>
    </cfRule>
  </conditionalFormatting>
  <conditionalFormatting sqref="B8:B9">
    <cfRule type="expression" dxfId="31" priority="37">
      <formula>$B$6="Arc Access"</formula>
    </cfRule>
  </conditionalFormatting>
  <conditionalFormatting sqref="F4">
    <cfRule type="expression" dxfId="30" priority="36">
      <formula>($D$15="")</formula>
    </cfRule>
  </conditionalFormatting>
  <conditionalFormatting sqref="A19:A20">
    <cfRule type="expression" dxfId="29" priority="30">
      <formula>$B$6="Arc Access"</formula>
    </cfRule>
  </conditionalFormatting>
  <conditionalFormatting sqref="F15">
    <cfRule type="expression" dxfId="28" priority="29">
      <formula>$D$14=""</formula>
    </cfRule>
  </conditionalFormatting>
  <conditionalFormatting sqref="F16">
    <cfRule type="expression" dxfId="27" priority="28">
      <formula>($D$15="")</formula>
    </cfRule>
  </conditionalFormatting>
  <conditionalFormatting sqref="B19:B20">
    <cfRule type="expression" dxfId="26" priority="27">
      <formula>$B$6="Arc Access"</formula>
    </cfRule>
  </conditionalFormatting>
  <conditionalFormatting sqref="F15">
    <cfRule type="expression" dxfId="25" priority="26">
      <formula>($D$15="")</formula>
    </cfRule>
  </conditionalFormatting>
  <conditionalFormatting sqref="A30:A31">
    <cfRule type="expression" dxfId="24" priority="25">
      <formula>$B$6="Arc Access"</formula>
    </cfRule>
  </conditionalFormatting>
  <conditionalFormatting sqref="F26">
    <cfRule type="expression" dxfId="23" priority="24">
      <formula>$D$14=""</formula>
    </cfRule>
  </conditionalFormatting>
  <conditionalFormatting sqref="F27">
    <cfRule type="expression" dxfId="22" priority="23">
      <formula>($D$15="")</formula>
    </cfRule>
  </conditionalFormatting>
  <conditionalFormatting sqref="B30:B31">
    <cfRule type="expression" dxfId="21" priority="22">
      <formula>$B$6="Arc Access"</formula>
    </cfRule>
  </conditionalFormatting>
  <conditionalFormatting sqref="F26">
    <cfRule type="expression" dxfId="20" priority="21">
      <formula>($D$15="")</formula>
    </cfRule>
  </conditionalFormatting>
  <conditionalFormatting sqref="A41:A42">
    <cfRule type="expression" dxfId="19" priority="20">
      <formula>$B$6="Arc Access"</formula>
    </cfRule>
  </conditionalFormatting>
  <conditionalFormatting sqref="F37">
    <cfRule type="expression" dxfId="18" priority="19">
      <formula>$D$14=""</formula>
    </cfRule>
  </conditionalFormatting>
  <conditionalFormatting sqref="F38">
    <cfRule type="expression" dxfId="17" priority="18">
      <formula>($D$15="")</formula>
    </cfRule>
  </conditionalFormatting>
  <conditionalFormatting sqref="B41:B42">
    <cfRule type="expression" dxfId="16" priority="17">
      <formula>$B$6="Arc Access"</formula>
    </cfRule>
  </conditionalFormatting>
  <conditionalFormatting sqref="F37">
    <cfRule type="expression" dxfId="15" priority="16">
      <formula>($D$15="")</formula>
    </cfRule>
  </conditionalFormatting>
  <conditionalFormatting sqref="A52:A53">
    <cfRule type="expression" dxfId="14" priority="15">
      <formula>$B$6="Arc Access"</formula>
    </cfRule>
  </conditionalFormatting>
  <conditionalFormatting sqref="F48">
    <cfRule type="expression" dxfId="13" priority="14">
      <formula>$D$14=""</formula>
    </cfRule>
  </conditionalFormatting>
  <conditionalFormatting sqref="F49">
    <cfRule type="expression" dxfId="12" priority="13">
      <formula>($D$15="")</formula>
    </cfRule>
  </conditionalFormatting>
  <conditionalFormatting sqref="B52:B53">
    <cfRule type="expression" dxfId="11" priority="12">
      <formula>$B$6="Arc Access"</formula>
    </cfRule>
  </conditionalFormatting>
  <conditionalFormatting sqref="F48">
    <cfRule type="expression" dxfId="10" priority="11">
      <formula>($D$15="")</formula>
    </cfRule>
  </conditionalFormatting>
  <conditionalFormatting sqref="A63:A64">
    <cfRule type="expression" dxfId="9" priority="10">
      <formula>$B$6="Arc Access"</formula>
    </cfRule>
  </conditionalFormatting>
  <conditionalFormatting sqref="F59">
    <cfRule type="expression" dxfId="8" priority="9">
      <formula>$D$14=""</formula>
    </cfRule>
  </conditionalFormatting>
  <conditionalFormatting sqref="F60">
    <cfRule type="expression" dxfId="7" priority="8">
      <formula>($D$15="")</formula>
    </cfRule>
  </conditionalFormatting>
  <conditionalFormatting sqref="B63:B64">
    <cfRule type="expression" dxfId="6" priority="7">
      <formula>$B$6="Arc Access"</formula>
    </cfRule>
  </conditionalFormatting>
  <conditionalFormatting sqref="F59">
    <cfRule type="expression" dxfId="5" priority="6">
      <formula>($D$15="")</formula>
    </cfRule>
  </conditionalFormatting>
  <conditionalFormatting sqref="A74:A75">
    <cfRule type="expression" dxfId="4" priority="5">
      <formula>$B$6="Arc Access"</formula>
    </cfRule>
  </conditionalFormatting>
  <conditionalFormatting sqref="F70">
    <cfRule type="expression" dxfId="3" priority="4">
      <formula>$D$14=""</formula>
    </cfRule>
  </conditionalFormatting>
  <conditionalFormatting sqref="F71">
    <cfRule type="expression" dxfId="2" priority="3">
      <formula>($D$15="")</formula>
    </cfRule>
  </conditionalFormatting>
  <conditionalFormatting sqref="B74:B75">
    <cfRule type="expression" dxfId="1" priority="2">
      <formula>$B$6="Arc Access"</formula>
    </cfRule>
  </conditionalFormatting>
  <conditionalFormatting sqref="F70">
    <cfRule type="expression" dxfId="0" priority="1">
      <formula>($D$15="")</formula>
    </cfRule>
  </conditionalFormatting>
  <dataValidations count="1">
    <dataValidation type="list" showInputMessage="1" showErrorMessage="1" sqref="B46 B57 B2 B13 B24 B35 B68" xr:uid="{AFE247BF-1513-485E-B76C-9CB7E8B193EE}">
      <formula1>datavalidationlist</formula1>
    </dataValidation>
  </dataValidations>
  <pageMargins left="0.7" right="0.7" top="0.75" bottom="0.75" header="0.3" footer="0.3"/>
  <pageSetup scale="40" fitToHeight="0" orientation="landscape" r:id="rId1"/>
  <headerFooter>
    <oddFooter>&amp;LRev. 4/22/2024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ABFF-B274-4F55-8F9B-79E31CFA8F51}">
  <sheetPr codeName="Sheet2"/>
  <dimension ref="A1:B26"/>
  <sheetViews>
    <sheetView workbookViewId="0">
      <selection activeCell="A6" sqref="A6"/>
    </sheetView>
  </sheetViews>
  <sheetFormatPr defaultRowHeight="15"/>
  <cols>
    <col min="1" max="1" width="68.7109375" bestFit="1" customWidth="1"/>
    <col min="2" max="2" width="10" customWidth="1"/>
  </cols>
  <sheetData>
    <row r="1" spans="1:2">
      <c r="B1" s="1"/>
    </row>
    <row r="2" spans="1:2" ht="15.75">
      <c r="A2" s="3" t="s">
        <v>44</v>
      </c>
      <c r="B2" s="2">
        <v>1</v>
      </c>
    </row>
    <row r="3" spans="1:2" ht="15.75">
      <c r="A3" s="3" t="s">
        <v>45</v>
      </c>
      <c r="B3" s="2">
        <v>0.7</v>
      </c>
    </row>
    <row r="4" spans="1:2" ht="15.75">
      <c r="A4" s="3" t="s">
        <v>46</v>
      </c>
      <c r="B4" s="2">
        <v>0.5</v>
      </c>
    </row>
    <row r="6" spans="1:2" ht="15.75">
      <c r="A6" s="3" t="s">
        <v>47</v>
      </c>
    </row>
    <row r="7" spans="1:2" ht="15.75">
      <c r="A7" s="3" t="s">
        <v>48</v>
      </c>
      <c r="B7" s="2"/>
    </row>
    <row r="8" spans="1:2" ht="15.75">
      <c r="A8" s="3"/>
      <c r="B8" s="2"/>
    </row>
    <row r="9" spans="1:2" ht="15.75">
      <c r="A9" s="3"/>
      <c r="B9" s="2"/>
    </row>
    <row r="10" spans="1:2" ht="15.75">
      <c r="A10" s="3" t="s">
        <v>49</v>
      </c>
    </row>
    <row r="11" spans="1:2" ht="15.75">
      <c r="A11" s="3" t="s">
        <v>50</v>
      </c>
    </row>
    <row r="12" spans="1:2" ht="15.75">
      <c r="A12" s="3"/>
    </row>
    <row r="17" spans="1:2">
      <c r="A17" t="s">
        <v>51</v>
      </c>
      <c r="B17">
        <v>150000</v>
      </c>
    </row>
    <row r="18" spans="1:2">
      <c r="A18" t="s">
        <v>52</v>
      </c>
      <c r="B18">
        <v>0.7</v>
      </c>
    </row>
    <row r="19" spans="1:2">
      <c r="A19" t="s">
        <v>53</v>
      </c>
      <c r="B19">
        <v>10000</v>
      </c>
    </row>
    <row r="20" spans="1:2">
      <c r="A20" t="s">
        <v>54</v>
      </c>
      <c r="B20">
        <f>(B17*B18)-B19</f>
        <v>95000</v>
      </c>
    </row>
    <row r="23" spans="1:2">
      <c r="A23" t="s">
        <v>51</v>
      </c>
      <c r="B23">
        <v>150000</v>
      </c>
    </row>
    <row r="24" spans="1:2">
      <c r="A24" t="s">
        <v>52</v>
      </c>
      <c r="B24">
        <v>0.7</v>
      </c>
    </row>
    <row r="25" spans="1:2">
      <c r="A25" t="s">
        <v>53</v>
      </c>
      <c r="B25">
        <v>10000</v>
      </c>
    </row>
    <row r="26" spans="1:2">
      <c r="A26" t="s">
        <v>54</v>
      </c>
      <c r="B26">
        <f>(B23-B25)*B24</f>
        <v>98000</v>
      </c>
    </row>
  </sheetData>
  <sortState xmlns:xlrd2="http://schemas.microsoft.com/office/spreadsheetml/2017/richdata2" ref="A2:B4">
    <sortCondition descending="1" ref="B2:B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 xmlns="67de1fa5-dd21-40a4-b856-aff45a8ab0b5">false</Approved>
    <TaxCatchAll xmlns="f4dfb522-31d4-40d4-8b0a-2180485614fa" xsi:nil="true"/>
    <lcf76f155ced4ddcb4097134ff3c332f xmlns="67de1fa5-dd21-40a4-b856-aff45a8ab0b5">
      <Terms xmlns="http://schemas.microsoft.com/office/infopath/2007/PartnerControls"/>
    </lcf76f155ced4ddcb4097134ff3c332f>
    <Approved_x003f_ xmlns="67de1fa5-dd21-40a4-b856-aff45a8ab0b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851422F34A5546BE06B1F69C19D441" ma:contentTypeVersion="15" ma:contentTypeDescription="Create a new document." ma:contentTypeScope="" ma:versionID="520ad823900ed4232d1cb4e09483b31f">
  <xsd:schema xmlns:xsd="http://www.w3.org/2001/XMLSchema" xmlns:xs="http://www.w3.org/2001/XMLSchema" xmlns:p="http://schemas.microsoft.com/office/2006/metadata/properties" xmlns:ns2="67de1fa5-dd21-40a4-b856-aff45a8ab0b5" xmlns:ns3="f4dfb522-31d4-40d4-8b0a-2180485614fa" targetNamespace="http://schemas.microsoft.com/office/2006/metadata/properties" ma:root="true" ma:fieldsID="68cc00389331309e0d2dcf56f02bdd6a" ns2:_="" ns3:_="">
    <xsd:import namespace="67de1fa5-dd21-40a4-b856-aff45a8ab0b5"/>
    <xsd:import namespace="f4dfb522-31d4-40d4-8b0a-2180485614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pproved" minOccurs="0"/>
                <xsd:element ref="ns2:Approved_x003f_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e1fa5-dd21-40a4-b856-aff45a8ab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pproved" ma:index="10" nillable="true" ma:displayName="Approved" ma:default="0" ma:format="Dropdown" ma:internalName="Approved">
      <xsd:simpleType>
        <xsd:restriction base="dms:Boolean"/>
      </xsd:simpleType>
    </xsd:element>
    <xsd:element name="Approved_x003f_" ma:index="11" nillable="true" ma:displayName="Approved?" ma:format="Dropdown" ma:internalName="Approved_x003f_">
      <xsd:simpleType>
        <xsd:restriction base="dms:Choice">
          <xsd:enumeration value="Yes"/>
          <xsd:enumeration value="No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ccadc41-0677-4f65-ac7c-d8dcad9cb4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fb522-31d4-40d4-8b0a-2180485614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41f7ca4-31e2-4288-9881-9947788c1c64}" ma:internalName="TaxCatchAll" ma:showField="CatchAllData" ma:web="f4dfb522-31d4-40d4-8b0a-2180485614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D1CDB1-55ED-464A-8F37-C2FAC3AC1AC7}"/>
</file>

<file path=customXml/itemProps2.xml><?xml version="1.0" encoding="utf-8"?>
<ds:datastoreItem xmlns:ds="http://schemas.openxmlformats.org/officeDocument/2006/customXml" ds:itemID="{C0D1AD50-DA74-4786-9082-378C02A4ACE1}"/>
</file>

<file path=customXml/itemProps3.xml><?xml version="1.0" encoding="utf-8"?>
<ds:datastoreItem xmlns:ds="http://schemas.openxmlformats.org/officeDocument/2006/customXml" ds:itemID="{2FA2A8AD-9DDA-44F1-8676-F18118C0F4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Nordyk</dc:creator>
  <cp:keywords/>
  <dc:description/>
  <cp:lastModifiedBy>Megan Winsett</cp:lastModifiedBy>
  <cp:revision/>
  <dcterms:created xsi:type="dcterms:W3CDTF">2019-04-03T13:03:48Z</dcterms:created>
  <dcterms:modified xsi:type="dcterms:W3CDTF">2024-08-05T17:13:28Z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0x0101003F851422F34A5546BE06B1F69C19D441</vt:lpwstr>
  </property>
</Properties>
</file>